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l\AppData\Local\Microsoft\Windows\INetCache\Content.Outlook\1035G3DE\"/>
    </mc:Choice>
  </mc:AlternateContent>
  <xr:revisionPtr revIDLastSave="0" documentId="13_ncr:1_{B5701F90-5D14-473B-8E5F-96DD2AF45B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1" i="1" l="1"/>
  <c r="B123" i="1"/>
  <c r="B91" i="1"/>
  <c r="B242" i="1"/>
  <c r="B219" i="1"/>
  <c r="B112" i="1"/>
  <c r="B109" i="1"/>
  <c r="B154" i="1"/>
  <c r="B139" i="1"/>
  <c r="B137" i="1"/>
  <c r="B229" i="1"/>
  <c r="B31" i="1"/>
  <c r="B111" i="1"/>
  <c r="B184" i="1"/>
  <c r="B79" i="1"/>
  <c r="B208" i="1"/>
  <c r="B199" i="1"/>
  <c r="B41" i="1"/>
  <c r="B227" i="1"/>
  <c r="B207" i="1"/>
  <c r="B141" i="1"/>
  <c r="B50" i="1"/>
  <c r="B97" i="1"/>
  <c r="B122" i="1"/>
  <c r="B44" i="1"/>
  <c r="B198" i="1"/>
  <c r="B200" i="1"/>
  <c r="B82" i="1"/>
  <c r="B43" i="1"/>
  <c r="B73" i="1"/>
  <c r="B11" i="1"/>
  <c r="B83" i="1"/>
  <c r="B99" i="1"/>
  <c r="B108" i="1"/>
  <c r="B159" i="1"/>
  <c r="B155" i="1"/>
  <c r="B152" i="1"/>
  <c r="B8" i="1"/>
  <c r="B27" i="1"/>
  <c r="B206" i="1"/>
  <c r="B163" i="1"/>
  <c r="B237" i="1"/>
  <c r="B153" i="1"/>
  <c r="B168" i="1"/>
  <c r="B124" i="1"/>
  <c r="B85" i="1"/>
  <c r="B30" i="1"/>
  <c r="B194" i="1"/>
  <c r="B40" i="1"/>
  <c r="B213" i="1"/>
  <c r="B4" i="1"/>
  <c r="B133" i="1"/>
  <c r="B113" i="1"/>
  <c r="B114" i="1"/>
  <c r="B221" i="1"/>
  <c r="B192" i="1"/>
  <c r="B185" i="1"/>
  <c r="B211" i="1"/>
  <c r="B127" i="1"/>
  <c r="B212" i="1"/>
  <c r="B164" i="1"/>
  <c r="B226" i="1"/>
  <c r="B143" i="1"/>
  <c r="B210" i="1"/>
  <c r="B231" i="1"/>
  <c r="B223" i="1"/>
  <c r="B193" i="1"/>
  <c r="B228" i="1"/>
  <c r="B28" i="1"/>
  <c r="B131" i="1"/>
  <c r="B138" i="1"/>
  <c r="B106" i="1"/>
  <c r="B240" i="1"/>
  <c r="B29" i="1"/>
  <c r="B74" i="1"/>
  <c r="B25" i="1"/>
  <c r="B151" i="1"/>
  <c r="B146" i="1"/>
  <c r="B241" i="1"/>
  <c r="B15" i="1"/>
  <c r="B238" i="1"/>
  <c r="B236" i="1"/>
  <c r="B182" i="1"/>
  <c r="B197" i="1"/>
  <c r="B42" i="1"/>
  <c r="B52" i="1"/>
  <c r="B224" i="1"/>
  <c r="B17" i="1"/>
  <c r="B19" i="1"/>
  <c r="B86" i="1"/>
  <c r="B95" i="1"/>
  <c r="B134" i="1"/>
  <c r="B76" i="1"/>
  <c r="B205" i="1"/>
  <c r="B162" i="1"/>
  <c r="B88" i="1"/>
  <c r="B93" i="1"/>
  <c r="B239" i="1"/>
  <c r="B183" i="1"/>
  <c r="B16" i="1"/>
  <c r="B121" i="1"/>
  <c r="B81" i="1"/>
  <c r="B156" i="1"/>
  <c r="B51" i="1"/>
  <c r="B234" i="1"/>
  <c r="B49" i="1"/>
  <c r="B132" i="1"/>
  <c r="B18" i="1"/>
  <c r="B23" i="1"/>
  <c r="B225" i="1"/>
  <c r="B140" i="1"/>
  <c r="B230" i="1"/>
  <c r="B55" i="1"/>
  <c r="B92" i="1"/>
  <c r="B196" i="1"/>
  <c r="B37" i="1"/>
  <c r="B233" i="1"/>
  <c r="B157" i="1"/>
  <c r="B116" i="1"/>
  <c r="B209" i="1"/>
  <c r="B158" i="1"/>
  <c r="B6" i="1"/>
  <c r="B72" i="1"/>
  <c r="B235" i="1"/>
  <c r="B96" i="1"/>
  <c r="B12" i="1"/>
  <c r="B60" i="1"/>
  <c r="B202" i="1"/>
  <c r="B32" i="1"/>
  <c r="B2" i="1"/>
  <c r="B89" i="1"/>
  <c r="B218" i="1"/>
  <c r="B80" i="1"/>
  <c r="B107" i="1"/>
  <c r="B220" i="1"/>
  <c r="B204" i="1"/>
  <c r="B3" i="1"/>
  <c r="B174" i="1"/>
  <c r="B59" i="1"/>
  <c r="B47" i="1"/>
  <c r="B54" i="1"/>
  <c r="B5" i="1"/>
  <c r="B135" i="1"/>
  <c r="B181" i="1"/>
  <c r="B175" i="1"/>
  <c r="B64" i="1"/>
  <c r="B203" i="1"/>
  <c r="B94" i="1"/>
  <c r="B62" i="1"/>
  <c r="B14" i="1"/>
  <c r="B216" i="1"/>
  <c r="B26" i="1"/>
  <c r="B119" i="1"/>
  <c r="B48" i="1"/>
  <c r="B142" i="1"/>
  <c r="B10" i="1"/>
  <c r="B7" i="1"/>
  <c r="B22" i="1"/>
  <c r="B222" i="1"/>
  <c r="B150" i="1"/>
  <c r="B180" i="1"/>
  <c r="B103" i="1"/>
  <c r="B63" i="1"/>
  <c r="B136" i="1"/>
  <c r="B149" i="1"/>
  <c r="B232" i="1"/>
  <c r="B87" i="1"/>
  <c r="B160" i="1"/>
  <c r="B110" i="1"/>
  <c r="B45" i="1"/>
  <c r="B125" i="1"/>
  <c r="B9" i="1"/>
  <c r="B102" i="1"/>
  <c r="B105" i="1"/>
  <c r="B128" i="1"/>
  <c r="B120" i="1"/>
  <c r="B101" i="1"/>
  <c r="B186" i="1"/>
  <c r="B188" i="1"/>
  <c r="B24" i="1"/>
  <c r="B67" i="1"/>
  <c r="B144" i="1"/>
  <c r="B61" i="1"/>
  <c r="B195" i="1"/>
  <c r="B145" i="1"/>
  <c r="B214" i="1"/>
  <c r="B71" i="1"/>
  <c r="B100" i="1"/>
  <c r="B58" i="1"/>
  <c r="B167" i="1"/>
  <c r="B46" i="1"/>
  <c r="B75" i="1"/>
  <c r="B33" i="1"/>
  <c r="B90" i="1"/>
  <c r="B98" i="1"/>
  <c r="B215" i="1"/>
  <c r="B179" i="1"/>
  <c r="B191" i="1"/>
  <c r="B78" i="1"/>
  <c r="B13" i="1"/>
  <c r="B77" i="1"/>
  <c r="B70" i="1"/>
  <c r="B189" i="1"/>
  <c r="B39" i="1"/>
  <c r="B69" i="1"/>
  <c r="B217" i="1"/>
  <c r="B104" i="1"/>
  <c r="B56" i="1"/>
  <c r="B36" i="1"/>
  <c r="B165" i="1"/>
  <c r="B21" i="1"/>
  <c r="B84" i="1"/>
  <c r="B170" i="1"/>
  <c r="B57" i="1"/>
  <c r="B187" i="1"/>
  <c r="B65" i="1"/>
  <c r="B166" i="1"/>
  <c r="B53" i="1"/>
  <c r="B34" i="1"/>
  <c r="B129" i="1"/>
  <c r="B126" i="1"/>
  <c r="B68" i="1"/>
  <c r="B190" i="1"/>
  <c r="B20" i="1"/>
  <c r="B172" i="1"/>
  <c r="B117" i="1"/>
  <c r="B118" i="1"/>
  <c r="B148" i="1"/>
  <c r="B201" i="1"/>
  <c r="B178" i="1"/>
  <c r="B171" i="1"/>
  <c r="B177" i="1"/>
  <c r="B147" i="1"/>
  <c r="B176" i="1"/>
  <c r="B35" i="1"/>
  <c r="B66" i="1"/>
  <c r="B115" i="1"/>
  <c r="B130" i="1"/>
  <c r="B173" i="1"/>
  <c r="B38" i="1"/>
  <c r="B169" i="1"/>
</calcChain>
</file>

<file path=xl/sharedStrings.xml><?xml version="1.0" encoding="utf-8"?>
<sst xmlns="http://schemas.openxmlformats.org/spreadsheetml/2006/main" count="487" uniqueCount="253">
  <si>
    <t>Empresa</t>
  </si>
  <si>
    <t>Item</t>
  </si>
  <si>
    <t>Descrição</t>
  </si>
  <si>
    <t>UM</t>
  </si>
  <si>
    <t>Saldo estoque</t>
  </si>
  <si>
    <t>MANTA DE FIBRA CERÂMICA 50,4MM ALUMINIZADA</t>
  </si>
  <si>
    <t>M2</t>
  </si>
  <si>
    <t>FLEXÍVEL ESCAPAMENTO Ø3"X 220MM ROSCA 2.1/2" BSP</t>
  </si>
  <si>
    <t>PC</t>
  </si>
  <si>
    <t>CONECTOR PARA FLOTECH PART NUMBER 8923-785</t>
  </si>
  <si>
    <t>VENTURI PART NUMBER VM7200-0006</t>
  </si>
  <si>
    <t>SUPORTE MOTOR MWM 6.12 PARA GRUPO GERADOR</t>
  </si>
  <si>
    <t>FILTRO BIOFILTRO PEMD</t>
  </si>
  <si>
    <t>ELEMENTO FILTRANTE C20500</t>
  </si>
  <si>
    <t>MANGUEIRA 900271012078</t>
  </si>
  <si>
    <t>M</t>
  </si>
  <si>
    <t>JUNTA 4572010080</t>
  </si>
  <si>
    <t>JOGO JUNTAS 6.12</t>
  </si>
  <si>
    <t>TUBO DE LIGAÇÃO 941009420124</t>
  </si>
  <si>
    <t>APOIO PAINEL CAF 950X600X250MM GRUPO GERADOR 460/550KVA G</t>
  </si>
  <si>
    <t>ESTICADOR 4751507372</t>
  </si>
  <si>
    <t>POLIA PARA DAMPER 4750350112</t>
  </si>
  <si>
    <t>CAMISA MOTOR S12</t>
  </si>
  <si>
    <t>UN</t>
  </si>
  <si>
    <t>SENSOR DE ROTAÇÃO MSP6720</t>
  </si>
  <si>
    <t>RETENTOR 1492 BR</t>
  </si>
  <si>
    <t>ATENUADOR DE RUÍDOS DE SAÍDA 75 DB P/GRUPO GERADOR 550KVA</t>
  </si>
  <si>
    <t>TRANSDUTOR DE TENSÃO  ETP 30 3N - 3E 60HZ</t>
  </si>
  <si>
    <t>SENSOR DE PRESSÃO DO ÓLEO 5BAR C/ WK TB5WK</t>
  </si>
  <si>
    <t>JUNTA ALUMÍNIO 48257790</t>
  </si>
  <si>
    <t>BÓIA ELETROMAGNÉTICA - RESISTÊNCIA BLINDADA TCB-003071 168MM</t>
  </si>
  <si>
    <t>CONTROLADOR 8290-185</t>
  </si>
  <si>
    <t>FLEXÍVEL AÇO INOX 304 MALHA DUPLA 3"X260MM</t>
  </si>
  <si>
    <t>BASE GRUPO GERADOR MOTOR MWM 6.12</t>
  </si>
  <si>
    <t>RESERVATÓRIO BIOGÁS 3X10M</t>
  </si>
  <si>
    <t>RETENTOR DIANTEIRO MOTOR OM447 SABO 5184GRAHF</t>
  </si>
  <si>
    <t>CHASSI GRUPOS GERADORES CARENADOS 460 A 700 KVA</t>
  </si>
  <si>
    <t>BASE DE AÇO CARBONO GRUPO GERADOR SCANIA OC13 072A G</t>
  </si>
  <si>
    <t>BUJÃO PLÁSTICO   1/2"</t>
  </si>
  <si>
    <t>ADAPTADOR CURTO COM BOLSA E ROSCA P/REG. 50X1.1/2" SD-01</t>
  </si>
  <si>
    <t>CHASSI MOTORES SCANIA DC09/DC13/DC16 3000X1340MM</t>
  </si>
  <si>
    <t>CORREIA DO ALTERNADOR 0059972892</t>
  </si>
  <si>
    <t>ELEMENTO FILTRANTE AR SCANIA 1931040</t>
  </si>
  <si>
    <t>MANGUEIRA SAÍDA RADIADOR 1199112139</t>
  </si>
  <si>
    <t>MANGUEIRA DO FILTRO DE AR MOTOR SCANIA OC13 BIOGÁS MISTURADOR 140MM</t>
  </si>
  <si>
    <t>KIT PRÉ-AQUECIMENTO 1000W X 110/220 C/ TERMOSTATO E SUPORTE</t>
  </si>
  <si>
    <t>ADAPTAÇÃO 5" ESCAPAMENTO COM FLANGE LISA E COM FUROS</t>
  </si>
  <si>
    <t>APOIO FIXAÇÃO GERADOR AG10 250 LARGURA 1340MM</t>
  </si>
  <si>
    <t>SENSOR DE NÍVEL TM 600MM</t>
  </si>
  <si>
    <t>MÓDULO ECOFUEL BIOGÁS ECU</t>
  </si>
  <si>
    <t>VÁLVULA PROPORCIONADORA DE GÁS FRNG 510</t>
  </si>
  <si>
    <t>KIT SONDA LAMDA PLANAR 4 FIOS</t>
  </si>
  <si>
    <t>PAINEL ELÉTRICO COGERAÇÃO PARA BIOFILTRO 380V</t>
  </si>
  <si>
    <t>FLO-TECH 75MM PART NUMBER 8235-147</t>
  </si>
  <si>
    <t>COLETOR DE ESCAPE A / LA 4761420001</t>
  </si>
  <si>
    <t>APOIO FIXAÇÃO RADIADOR MOTOR SCANIA DC09 072A LARGURA 1340MM</t>
  </si>
  <si>
    <t>REGULADOR DE VELOCIDADE DIGITAL EEG 6500</t>
  </si>
  <si>
    <t>ATENUADOR DE RUÍDOS DE ENTRADA 75 DB P/GRUPO GERADOR 550KVA</t>
  </si>
  <si>
    <t>SUPORTE CORPO BORBOLETA CONTROLE GÁS</t>
  </si>
  <si>
    <t>ABRAÇADEIRA "V" Ø4" PARA ESCAPAMENTO</t>
  </si>
  <si>
    <t>INTERRUPTOR MTE-3049</t>
  </si>
  <si>
    <t>FILTRO DE ÓLEO LUBRIFICANTE PARA MOTOR MWM D229-6</t>
  </si>
  <si>
    <t>FILTRO W1168/5</t>
  </si>
  <si>
    <t>SUPORTE REF. 941006230044</t>
  </si>
  <si>
    <t>RADIADOR PARA MOTOR MWM 6.10</t>
  </si>
  <si>
    <t>PONTEIRA 3"X1000MM COM FLANGE</t>
  </si>
  <si>
    <t>SILENCIOSO HOSPITALAR Ø4"</t>
  </si>
  <si>
    <t>FUSÍVEL AUTOMOTIVO 20A 1620</t>
  </si>
  <si>
    <t>SUPORTE ALTERNADOR MOTOR MWM 6.12</t>
  </si>
  <si>
    <t>MONITOR ECOFUEL</t>
  </si>
  <si>
    <t>TERMOSTATO 961007570046</t>
  </si>
  <si>
    <t>JUNTA DA TAMPA FRONTAL MOTOR MWM 6.12</t>
  </si>
  <si>
    <t>SENSOR MAGNÉTICO DE ROTAÇÃO P I C K UP KS 3003</t>
  </si>
  <si>
    <t>TUBO ESGOTO PVC BR  100X3000MM</t>
  </si>
  <si>
    <t>TAMPA DE RADIADOR UNIVERSAL COM VÁLVULA</t>
  </si>
  <si>
    <t>REGULADOR DE TENSÃO GRT7-TH4 5A AM/220M E9 PAR/5 50/60HZ</t>
  </si>
  <si>
    <t>TUBO 344 470 0126 - 180.128-7</t>
  </si>
  <si>
    <t>APOIO FIXAÇÃO MOTOR SCANIA DC09/DC13/DC16 LARGURA 1340MM</t>
  </si>
  <si>
    <t>HÉLICE DO VENTILADOR 961004010014</t>
  </si>
  <si>
    <t>JUNTA 4421880580</t>
  </si>
  <si>
    <t>CURVA PVC 90° LONGA EG-16  50MM</t>
  </si>
  <si>
    <t>VELA DE IGNIÇÃO FR6LII330V</t>
  </si>
  <si>
    <t>APOIO FIXAÇÃO MOTOR SCANIA GRUPO GERADOR CARENADO</t>
  </si>
  <si>
    <t>BUJÃO PLÁSTICO  1"</t>
  </si>
  <si>
    <t>ANEL MOTOR S12 105MM</t>
  </si>
  <si>
    <t>JUNTA-SILENCIOSO 922908531384</t>
  </si>
  <si>
    <t>JUNTA DE ESCAPE 922908510024</t>
  </si>
  <si>
    <t>VENEZIANA ATENUADOR 1400X1800MM</t>
  </si>
  <si>
    <t>ALONGADOR ATUADOR BOMBA COMBUSTÍVEL MOTOR MWM</t>
  </si>
  <si>
    <t>VÁLVULA REGULADORA DE PRESSÃO DE GÁS FRNG 515</t>
  </si>
  <si>
    <t>VÁLVULA DE RETENÇÃO VERT. BRONZE PISTÃO DN 150LBS 1/2"</t>
  </si>
  <si>
    <t>POLIA ALTERNADOR 941003810124</t>
  </si>
  <si>
    <t>RESERVATÓRIO BIOGÁS 2X5M</t>
  </si>
  <si>
    <t>ATUADOR 8256-021</t>
  </si>
  <si>
    <t>BORBOLETA VM5346</t>
  </si>
  <si>
    <t>TANQUE PD COMBUSTÍVEL RETANGULAR POL 125L</t>
  </si>
  <si>
    <t>AMARRAÇÃO RADIADOR MOTOR MWM 6.12</t>
  </si>
  <si>
    <t>AMORTECEDOR MINI 1/2"</t>
  </si>
  <si>
    <t>CONECTOR BOMBA DE ALTA PRESSÃO</t>
  </si>
  <si>
    <t>CONEXÃO ENTRADA DE ÁGUA NO MOTOR 961009120134</t>
  </si>
  <si>
    <t>JOELHO PVC SOLDÁVEL MARROM 90° SD-23  60MM</t>
  </si>
  <si>
    <t>CABO DE VELA CV-MOTOR MWM WOODWARD CT-03</t>
  </si>
  <si>
    <t>RÓTULA DE ARTICULAÇÃO BR 200 - PAR</t>
  </si>
  <si>
    <t>MANTA DE FIBRA CERÂMICA 50,8MM ALUMINIZADA</t>
  </si>
  <si>
    <t>CONECTOR ELÉTRICO 1631-002</t>
  </si>
  <si>
    <t>CONEXÃO 5/8" / 1/2" PRÉ-AQUECIMENTO MWM</t>
  </si>
  <si>
    <t>VARETA DE NÍVEL 1199112195</t>
  </si>
  <si>
    <t>POLIA DA BOMBA D'DAGUA 4032021710</t>
  </si>
  <si>
    <t>ALTERNADOR 24V 0131545002</t>
  </si>
  <si>
    <t>FLANGE SILENCIOSO MWM</t>
  </si>
  <si>
    <t>CARBURADOR PART NUMBER VM6301-0002</t>
  </si>
  <si>
    <t>MANGUEIRA FILTRO DE AR 3845288482</t>
  </si>
  <si>
    <t>BOMBA DE ÁGUA 961207310086</t>
  </si>
  <si>
    <t>TUBO RETO DE ESCAPAMENTO 4"X2M REF.3239</t>
  </si>
  <si>
    <t>BOCAL DE ALUMÍNIO COM TAMPA EMBUTIDA</t>
  </si>
  <si>
    <t>HÉLICE SOPRANTE ESPECIAL P/ MOTOR OM447</t>
  </si>
  <si>
    <t>AMORTECEDOR ANTIVIBRAÇÃO STANDARD 5/8"</t>
  </si>
  <si>
    <t>ANEL ELÁSTICO DIN 472 MKI-40MM</t>
  </si>
  <si>
    <t>TERMINAL DE BATERIA TP 1015</t>
  </si>
  <si>
    <t>JUNTA 941088530344</t>
  </si>
  <si>
    <t>TUBO DO RADIADOR CONEXÃO ENTRADA D'AGUA BLOCO 961009420195</t>
  </si>
  <si>
    <t>BRAÇADEIRA FLEXIL ROSCA SEM FIM TIPO FAB 2538</t>
  </si>
  <si>
    <t>CONEXÃO 1/2" PRÉ-AQUECIMENTO WMW</t>
  </si>
  <si>
    <t>RELÉ DNI 0102 AUX 12V 40A 4T</t>
  </si>
  <si>
    <t>ARRUELA DE NÁILON ADAPTAÇÃO SENSOR DE ROTAÇÃO</t>
  </si>
  <si>
    <t>TUBO RETO DE ESCAPAMENTO 3"X2M REF.3237</t>
  </si>
  <si>
    <t>MANGUEIRA FILTRO DE AR MT008P 1199112146</t>
  </si>
  <si>
    <t>FLANGE ELIPSE CHASSIS OM447</t>
  </si>
  <si>
    <t>SENSOR DE TEMPERATURA 120C C/ WK 100 +- 3</t>
  </si>
  <si>
    <t>MANGUEIRA LONADA 3,0X 7,5MM</t>
  </si>
  <si>
    <t>ABRAÇADEIRA AÇO/BORRACHA 08MM</t>
  </si>
  <si>
    <t>BUJÃO M30X1,5 DIN 908  000908030002</t>
  </si>
  <si>
    <t>TUBO SAÍDA ESCAPAMENTO MOTOR COM ENTRADA SENSOR P/ GRUPO GERADOR</t>
  </si>
  <si>
    <t>CONJUNTO COM 04 AMORTECEDOR VIBRAÇÃO DO REGULADOR DE TENSÃO</t>
  </si>
  <si>
    <t>ADAPTADOR CURTO COM BOLSA E ROSCA P/REG. 60X2" SD-02</t>
  </si>
  <si>
    <t>BUCHA COMANDO ESPECIAL OM 447</t>
  </si>
  <si>
    <t>RODA FÔNICA MOTOR OM447</t>
  </si>
  <si>
    <t>ARRUELA 000125013009</t>
  </si>
  <si>
    <t>##CONECTOR PARA BOBINA DE IGNIÇÃO 03 VIAS ETE 7880</t>
  </si>
  <si>
    <t>CONECTOR ETE 7799</t>
  </si>
  <si>
    <t>SUPORTE MAXTROLL</t>
  </si>
  <si>
    <t>CAP ESGOTO 200MM 29121320</t>
  </si>
  <si>
    <t>CURVA PVC SOLDÁVEL MARROM 32MM SD-21 90°</t>
  </si>
  <si>
    <t>SUPORTE PARA BOBINA IGNIÇÃO</t>
  </si>
  <si>
    <t>ROLAMENTO 688 DDUMC5 SK INDUSTRIAL</t>
  </si>
  <si>
    <t>ABRAÇADEIRA "V" 5"</t>
  </si>
  <si>
    <t>PARAFUSO CM 8X140MM</t>
  </si>
  <si>
    <t>BUCHA BIELA MWM  S10/12</t>
  </si>
  <si>
    <t>BOBINA DE IGNIÇÃO GOL MIL F000ZS0105</t>
  </si>
  <si>
    <t>BRAÇADEIRA FLEXIL ROSCA SEM FIM TIPO FAB 1927</t>
  </si>
  <si>
    <t>ABRAÇADEIRA 916017060000</t>
  </si>
  <si>
    <t>JOGO DE JUNTAS MOTOR OM447 SABO 80447</t>
  </si>
  <si>
    <t>PLAQUETA ZN -223 EMERGÊNCIA</t>
  </si>
  <si>
    <t>PARAFUSO M10X 40 DIN 931 10.9</t>
  </si>
  <si>
    <t>BUCHA DE FIXAÇÃO 3141550228</t>
  </si>
  <si>
    <t>ROLAMENTO 6204 ZZ</t>
  </si>
  <si>
    <t>CONEXÃO DO TUBO GUIA VARETA 4609970472</t>
  </si>
  <si>
    <t>BUCHA DE BIELA MOTOR DIESEL MERCEDES-BENZ OM352/366</t>
  </si>
  <si>
    <t>ADESIVO ANAERÓBICO LOCTITE REF: 660 15G CÓD: 7783418</t>
  </si>
  <si>
    <t>TB</t>
  </si>
  <si>
    <t>SUPORTE FILTRO DE AR 961006230064</t>
  </si>
  <si>
    <t>ANEL ORING 0069974948</t>
  </si>
  <si>
    <t>FLANGE REDUÇÃO ADMISSÃO - 200090</t>
  </si>
  <si>
    <t>BOBINA DE IGNIÇÃO MOTORTECH</t>
  </si>
  <si>
    <t>JUNTA CABEÇOTE SÉRIE 10 ORGÂNICA 961088540184</t>
  </si>
  <si>
    <t>ADAPTADOR CURTO COM BOLSA E ROSCA P/REG. 25X3/4" SD-02</t>
  </si>
  <si>
    <t>ABRAÇADEIRA DO FILTRO DE AR LADO MAIOR 447</t>
  </si>
  <si>
    <t>ANEL DE VEDAÇÃO DA CONEXÃO 007603018103</t>
  </si>
  <si>
    <t>TAMPA ARTICULADA  5"</t>
  </si>
  <si>
    <t>JUNTA TAMPA COMPRESSOR BLOCO 0199374</t>
  </si>
  <si>
    <t>PISTÃO MOTOR S12 A GÁS</t>
  </si>
  <si>
    <t>COXIM DE BORRACHA R-198</t>
  </si>
  <si>
    <t>BUCHA DE CENTRALIZAR</t>
  </si>
  <si>
    <t>JOGO DE JUNTAS SUPERIOR S12 P/ 2 CIL</t>
  </si>
  <si>
    <t>JUNTA FLANGE DA TURBINA 922908530704</t>
  </si>
  <si>
    <t>TUBO GUIA VARETA DE NÍVEL 1199112144</t>
  </si>
  <si>
    <t>CONECTOR BORBOLETA ELETRÔNICA TC1125</t>
  </si>
  <si>
    <t>MANGUEIRA VERMELHA 1/2" GOODYEAR</t>
  </si>
  <si>
    <t>ESPAÇADOR 3760760053</t>
  </si>
  <si>
    <t>BOBINA AZ GND NEG PART NUMBER 8408-501</t>
  </si>
  <si>
    <t>FUSÍVEL AUTOMOTIVO  5A</t>
  </si>
  <si>
    <t>ADAPTAÇÃO PRÉ-AQUECIMENTO MOTOR SCANIA DC16</t>
  </si>
  <si>
    <t>COXIM DE BORRACHA R-098 PARA RADIADOR</t>
  </si>
  <si>
    <t>CURVA GALVANIZADA A FOGO MACHO/FÊMEA 45° 2" REF.40</t>
  </si>
  <si>
    <t>FUSÍVEL AUTOMOTIVO 30A</t>
  </si>
  <si>
    <t>FLANGE SAÍDA DE ÁGUA MWM</t>
  </si>
  <si>
    <t>COXIM DE BORRACHA R-073</t>
  </si>
  <si>
    <t>PORCA 000934010008</t>
  </si>
  <si>
    <t>PORCA 3521550272</t>
  </si>
  <si>
    <t>ANEL ELÁSTICO DIN 50,50X1,85</t>
  </si>
  <si>
    <t>BUCHA L-SÉRIES MOTOR A GÁS</t>
  </si>
  <si>
    <t>JUNTA DA TURBINA 3688A006</t>
  </si>
  <si>
    <t>BUCHA DE BIELA ESPECIAL MERCEDES OM366</t>
  </si>
  <si>
    <t>RELÉ AUXILIAR 24V NF/NA DNI 020016</t>
  </si>
  <si>
    <t>JUNTA DE CONEXÃO 941088530554</t>
  </si>
  <si>
    <t>SUPORTE DO ALTERNADOR 941006300014</t>
  </si>
  <si>
    <t>BUCHA ROSCADA 1099112181</t>
  </si>
  <si>
    <t>COTOVELO TANQUE 308 476 7124 - 490.730-2</t>
  </si>
  <si>
    <t>JG</t>
  </si>
  <si>
    <t>BUCHA 4031550250</t>
  </si>
  <si>
    <t>OLHAL14MM P/MANG.11X8 ANT 915052008000</t>
  </si>
  <si>
    <t>BOBINA DE IGNIÇÃO BOSCH F000ZS0104</t>
  </si>
  <si>
    <t>CABO DE VELA CV - MOTOR MWM BOBINA QUADRADA CT-01</t>
  </si>
  <si>
    <t>ARRUELA 000137010202</t>
  </si>
  <si>
    <t>CONECTOR PARA BOBINA DE IGNIÇÃO 02 VIAS</t>
  </si>
  <si>
    <t>CORREIA 005 997 28 92</t>
  </si>
  <si>
    <t>SUPORTE DO FILTRO DE AR MOTOR MWM 6.12</t>
  </si>
  <si>
    <t>PARAFUSO SEXT.C/FLANGE 602002600830</t>
  </si>
  <si>
    <t>PORTA FUSÍVEL LÂMINA ETE 7198</t>
  </si>
  <si>
    <t>CABO DE VELA MOTOR MWM 6 CILINDROS CT-07</t>
  </si>
  <si>
    <t>ADAPTADOR SOLDÁVEL COM ANEL 60 22002503</t>
  </si>
  <si>
    <t>CABO DE VELA MOTOR MWM 6 CILINDROS 180 GRAUS/WOODWARD CT-09</t>
  </si>
  <si>
    <t>BUCHA REDUÇÃO GALVANIZADO NPT REF.1002R 1/2"X3/8"</t>
  </si>
  <si>
    <t>PORCA C/FLANGE DENTADA 902100830100</t>
  </si>
  <si>
    <t>ARRUELA LISA  A10,5 DIN 125 PN ANT 000125010517</t>
  </si>
  <si>
    <t>BUCHA REDUÇÃO FERRO  3/4"X3/8"</t>
  </si>
  <si>
    <t>SUPORTE FIXAÇÃO FILTRO MOTOR MWM 6.12</t>
  </si>
  <si>
    <t>COXIM DE BORRACHA R-710</t>
  </si>
  <si>
    <t>BRAÇADEIRA PRESSÃO  51 - 64</t>
  </si>
  <si>
    <t>ARRUELA DA PRESSÃO 000137008202</t>
  </si>
  <si>
    <t>NIPLE TANQUE COMBUSTÍVEL 321 471 0220</t>
  </si>
  <si>
    <t>ANEL DE VEDAÇÃO 007603026100</t>
  </si>
  <si>
    <t>CHICANE TROCADOR DE CALOR COOGERAÇÃO</t>
  </si>
  <si>
    <t>PARAFUSO 000933010268</t>
  </si>
  <si>
    <t>BRAÇADEIRA ROSCA SEM FIM 38-51MM</t>
  </si>
  <si>
    <t>PORCA 000934012009</t>
  </si>
  <si>
    <t>BUCHA ESPECIAL DE BIELA 6.12T</t>
  </si>
  <si>
    <t>ÓLEO LUBRIFICANTE MOBIL SUPER 1400 SAE 15W40</t>
  </si>
  <si>
    <t>L1</t>
  </si>
  <si>
    <t>BRAÇADEIRA 904015301020</t>
  </si>
  <si>
    <t>ARRUELA 4,75X 17X 56MM - 295934</t>
  </si>
  <si>
    <t>GRAMPO 4031420212</t>
  </si>
  <si>
    <t>FUSÍVEL AUTOMOTIVO 10A 1610</t>
  </si>
  <si>
    <t>BUCHA PARA GDF 11</t>
  </si>
  <si>
    <t>PORCA SEXTAVADA 602100540100</t>
  </si>
  <si>
    <t>ANEL DE VEDAÇÃO 007603014106</t>
  </si>
  <si>
    <t>PARAFUSO 602002611011</t>
  </si>
  <si>
    <t>FLANGE ESCAPAMENTO MOTOR MERCEDES 447</t>
  </si>
  <si>
    <t>FLANGE ESCAPAMENTO PARA MOTOR MWM 6.12</t>
  </si>
  <si>
    <t>JUNTA DO COLETOR DE ESCAPE MOTOR MWM</t>
  </si>
  <si>
    <t>REVESTIMENTO ACÚSTICO MODELO SONIQUE CLASSIC 50C</t>
  </si>
  <si>
    <t>PARAFUSO OCO M14X26 - 915036010100</t>
  </si>
  <si>
    <t>PARAFUSO 4 600 320 071</t>
  </si>
  <si>
    <t>PARAFUSO M8X130 DIN931 10.9-A  (SUP)</t>
  </si>
  <si>
    <t>JUNTA DO COLETOR ADM (85390) ANT.4421411780</t>
  </si>
  <si>
    <t>PARAFUSO M8X115 10.9 9400.00 (SUP)</t>
  </si>
  <si>
    <t>ARRUELA 6,35X Ø41XØ108MM</t>
  </si>
  <si>
    <t>BUCHA ESPECIAL DE COMANDO 6.12T MWM</t>
  </si>
  <si>
    <t>FITA DE FIBRA CERÂMICA 2MM X 2" X 30.000MM</t>
  </si>
  <si>
    <t>GRAMPO 4231420112</t>
  </si>
  <si>
    <t>PARAFUSO ALLEN COM CABEÇA MA  8X 40MM PT</t>
  </si>
  <si>
    <t>ARRUELA DE PRESSÃO 14MM ZA</t>
  </si>
  <si>
    <t>PARAFUSO (SUP) 4579901201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</si>
</sst>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2"/>
  <sheetViews>
    <sheetView tabSelected="1" workbookViewId="0">
      <selection activeCell="D11" sqref="D11"/>
    </sheetView>
  </sheetViews>
  <sheetFormatPr defaultRowHeight="15" x14ac:dyDescent="0.25"/>
  <cols>
    <col min="1" max="2" width="9.140625" style="1"/>
    <col min="3" max="3" width="61.42578125" style="1" customWidth="1"/>
    <col min="4" max="4" width="9.140625" style="1"/>
    <col min="5" max="5" width="13.7109375" style="1" bestFit="1" customWidth="1"/>
    <col min="6" max="16384" width="9.14062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>
        <v>635</v>
      </c>
      <c r="B2" s="1" t="str">
        <f>"199594"</f>
        <v>199594</v>
      </c>
      <c r="C2" s="1" t="s">
        <v>138</v>
      </c>
      <c r="D2" s="1" t="s">
        <v>8</v>
      </c>
      <c r="E2" s="1">
        <v>4</v>
      </c>
    </row>
    <row r="3" spans="1:5" x14ac:dyDescent="0.25">
      <c r="A3" s="1">
        <v>635</v>
      </c>
      <c r="B3" s="1" t="str">
        <f>"290424"</f>
        <v>290424</v>
      </c>
      <c r="C3" s="1" t="s">
        <v>145</v>
      </c>
      <c r="D3" s="1" t="s">
        <v>8</v>
      </c>
      <c r="E3" s="1">
        <v>4</v>
      </c>
    </row>
    <row r="4" spans="1:5" x14ac:dyDescent="0.25">
      <c r="A4" s="1">
        <v>635</v>
      </c>
      <c r="B4" s="1" t="str">
        <f>"330476"</f>
        <v>330476</v>
      </c>
      <c r="C4" s="1" t="s">
        <v>59</v>
      </c>
      <c r="D4" s="1" t="s">
        <v>8</v>
      </c>
      <c r="E4" s="1">
        <v>1</v>
      </c>
    </row>
    <row r="5" spans="1:5" x14ac:dyDescent="0.25">
      <c r="A5" s="1">
        <v>635</v>
      </c>
      <c r="B5" s="1" t="str">
        <f>"235054"</f>
        <v>235054</v>
      </c>
      <c r="C5" s="1" t="s">
        <v>150</v>
      </c>
      <c r="D5" s="1" t="s">
        <v>8</v>
      </c>
      <c r="E5" s="1">
        <v>5</v>
      </c>
    </row>
    <row r="6" spans="1:5" x14ac:dyDescent="0.25">
      <c r="A6" s="1">
        <v>635</v>
      </c>
      <c r="B6" s="1" t="str">
        <f>"310932"</f>
        <v>310932</v>
      </c>
      <c r="C6" s="1" t="s">
        <v>130</v>
      </c>
      <c r="D6" s="1" t="s">
        <v>8</v>
      </c>
      <c r="E6" s="1">
        <v>4</v>
      </c>
    </row>
    <row r="7" spans="1:5" x14ac:dyDescent="0.25">
      <c r="A7" s="1">
        <v>635</v>
      </c>
      <c r="B7" s="1" t="str">
        <f>"235053"</f>
        <v>235053</v>
      </c>
      <c r="C7" s="1" t="s">
        <v>166</v>
      </c>
      <c r="D7" s="1" t="s">
        <v>8</v>
      </c>
      <c r="E7" s="1">
        <v>6</v>
      </c>
    </row>
    <row r="8" spans="1:5" x14ac:dyDescent="0.25">
      <c r="A8" s="1">
        <v>635</v>
      </c>
      <c r="B8" s="1" t="str">
        <f>"319762"</f>
        <v>319762</v>
      </c>
      <c r="C8" s="1" t="s">
        <v>46</v>
      </c>
      <c r="D8" s="1" t="s">
        <v>8</v>
      </c>
      <c r="E8" s="1">
        <v>1</v>
      </c>
    </row>
    <row r="9" spans="1:5" x14ac:dyDescent="0.25">
      <c r="A9" s="1">
        <v>635</v>
      </c>
      <c r="B9" s="1" t="str">
        <f>"310344"</f>
        <v>310344</v>
      </c>
      <c r="C9" s="1" t="s">
        <v>181</v>
      </c>
      <c r="D9" s="1" t="s">
        <v>8</v>
      </c>
      <c r="E9" s="1">
        <v>8</v>
      </c>
    </row>
    <row r="10" spans="1:5" x14ac:dyDescent="0.25">
      <c r="A10" s="1">
        <v>635</v>
      </c>
      <c r="B10" s="1" t="str">
        <f>"055166"</f>
        <v>055166</v>
      </c>
      <c r="C10" s="1" t="s">
        <v>165</v>
      </c>
      <c r="D10" s="1" t="s">
        <v>8</v>
      </c>
      <c r="E10" s="1">
        <v>6</v>
      </c>
    </row>
    <row r="11" spans="1:5" x14ac:dyDescent="0.25">
      <c r="A11" s="1">
        <v>635</v>
      </c>
      <c r="B11" s="1" t="str">
        <f>"200442"</f>
        <v>200442</v>
      </c>
      <c r="C11" s="1" t="s">
        <v>39</v>
      </c>
      <c r="D11" s="1" t="s">
        <v>8</v>
      </c>
      <c r="E11" s="1">
        <v>1</v>
      </c>
    </row>
    <row r="12" spans="1:5" x14ac:dyDescent="0.25">
      <c r="A12" s="1">
        <v>635</v>
      </c>
      <c r="B12" s="1" t="str">
        <f>"055172"</f>
        <v>055172</v>
      </c>
      <c r="C12" s="1" t="s">
        <v>134</v>
      </c>
      <c r="D12" s="1" t="s">
        <v>8</v>
      </c>
      <c r="E12" s="1">
        <v>4</v>
      </c>
    </row>
    <row r="13" spans="1:5" x14ac:dyDescent="0.25">
      <c r="A13" s="1">
        <v>635</v>
      </c>
      <c r="B13" s="1" t="str">
        <f>"156748"</f>
        <v>156748</v>
      </c>
      <c r="C13" s="1" t="s">
        <v>210</v>
      </c>
      <c r="D13" s="1" t="s">
        <v>8</v>
      </c>
      <c r="E13" s="1">
        <v>15</v>
      </c>
    </row>
    <row r="14" spans="1:5" x14ac:dyDescent="0.25">
      <c r="A14" s="1">
        <v>635</v>
      </c>
      <c r="B14" s="1" t="str">
        <f>"204904"</f>
        <v>204904</v>
      </c>
      <c r="C14" s="1" t="s">
        <v>158</v>
      </c>
      <c r="D14" s="1" t="s">
        <v>159</v>
      </c>
      <c r="E14" s="1">
        <v>6</v>
      </c>
    </row>
    <row r="15" spans="1:5" x14ac:dyDescent="0.25">
      <c r="A15" s="1">
        <v>635</v>
      </c>
      <c r="B15" s="1" t="str">
        <f>"336082"</f>
        <v>336082</v>
      </c>
      <c r="C15" s="1" t="s">
        <v>88</v>
      </c>
      <c r="D15" s="1" t="s">
        <v>8</v>
      </c>
      <c r="E15" s="1">
        <v>2</v>
      </c>
    </row>
    <row r="16" spans="1:5" x14ac:dyDescent="0.25">
      <c r="A16" s="1">
        <v>635</v>
      </c>
      <c r="B16" s="1" t="str">
        <f>"222013"</f>
        <v>222013</v>
      </c>
      <c r="C16" s="1" t="s">
        <v>108</v>
      </c>
      <c r="D16" s="1" t="s">
        <v>8</v>
      </c>
      <c r="E16" s="1">
        <v>3</v>
      </c>
    </row>
    <row r="17" spans="1:5" x14ac:dyDescent="0.25">
      <c r="A17" s="1">
        <v>635</v>
      </c>
      <c r="B17" s="1" t="str">
        <f>"200094"</f>
        <v>200094</v>
      </c>
      <c r="C17" s="1" t="s">
        <v>96</v>
      </c>
      <c r="D17" s="1" t="s">
        <v>8</v>
      </c>
      <c r="E17" s="1">
        <v>2</v>
      </c>
    </row>
    <row r="18" spans="1:5" x14ac:dyDescent="0.25">
      <c r="A18" s="1">
        <v>635</v>
      </c>
      <c r="B18" s="1" t="str">
        <f>"001560"</f>
        <v>001560</v>
      </c>
      <c r="C18" s="1" t="s">
        <v>116</v>
      </c>
      <c r="D18" s="1" t="s">
        <v>8</v>
      </c>
      <c r="E18" s="1">
        <v>3</v>
      </c>
    </row>
    <row r="19" spans="1:5" x14ac:dyDescent="0.25">
      <c r="A19" s="1">
        <v>635</v>
      </c>
      <c r="B19" s="1" t="str">
        <f>"115254"</f>
        <v>115254</v>
      </c>
      <c r="C19" s="1" t="s">
        <v>97</v>
      </c>
      <c r="D19" s="1" t="s">
        <v>8</v>
      </c>
      <c r="E19" s="1">
        <v>2</v>
      </c>
    </row>
    <row r="20" spans="1:5" x14ac:dyDescent="0.25">
      <c r="A20" s="1">
        <v>635</v>
      </c>
      <c r="B20" s="1" t="str">
        <f>"222015"</f>
        <v>222015</v>
      </c>
      <c r="C20" s="1" t="s">
        <v>235</v>
      </c>
      <c r="D20" s="1" t="s">
        <v>8</v>
      </c>
      <c r="E20" s="1">
        <v>33</v>
      </c>
    </row>
    <row r="21" spans="1:5" x14ac:dyDescent="0.25">
      <c r="A21" s="1">
        <v>635</v>
      </c>
      <c r="B21" s="1" t="str">
        <f>"222014"</f>
        <v>222014</v>
      </c>
      <c r="C21" s="1" t="s">
        <v>221</v>
      </c>
      <c r="D21" s="1" t="s">
        <v>8</v>
      </c>
      <c r="E21" s="1">
        <v>21</v>
      </c>
    </row>
    <row r="22" spans="1:5" x14ac:dyDescent="0.25">
      <c r="A22" s="1">
        <v>635</v>
      </c>
      <c r="B22" s="1" t="str">
        <f>"222016"</f>
        <v>222016</v>
      </c>
      <c r="C22" s="1" t="s">
        <v>167</v>
      </c>
      <c r="D22" s="1" t="s">
        <v>8</v>
      </c>
      <c r="E22" s="1">
        <v>6</v>
      </c>
    </row>
    <row r="23" spans="1:5" x14ac:dyDescent="0.25">
      <c r="A23" s="1">
        <v>635</v>
      </c>
      <c r="B23" s="1" t="str">
        <f>"009633"</f>
        <v>009633</v>
      </c>
      <c r="C23" s="1" t="s">
        <v>117</v>
      </c>
      <c r="D23" s="1" t="s">
        <v>8</v>
      </c>
      <c r="E23" s="1">
        <v>3</v>
      </c>
    </row>
    <row r="24" spans="1:5" x14ac:dyDescent="0.25">
      <c r="A24" s="1">
        <v>635</v>
      </c>
      <c r="B24" s="1" t="str">
        <f>"255944"</f>
        <v>255944</v>
      </c>
      <c r="C24" s="1" t="s">
        <v>189</v>
      </c>
      <c r="D24" s="1" t="s">
        <v>8</v>
      </c>
      <c r="E24" s="1">
        <v>9</v>
      </c>
    </row>
    <row r="25" spans="1:5" x14ac:dyDescent="0.25">
      <c r="A25" s="1">
        <v>635</v>
      </c>
      <c r="B25" s="1" t="str">
        <f>"232470"</f>
        <v>232470</v>
      </c>
      <c r="C25" s="1" t="s">
        <v>84</v>
      </c>
      <c r="D25" s="1" t="s">
        <v>8</v>
      </c>
      <c r="E25" s="1">
        <v>2</v>
      </c>
    </row>
    <row r="26" spans="1:5" x14ac:dyDescent="0.25">
      <c r="A26" s="1">
        <v>635</v>
      </c>
      <c r="B26" s="1" t="str">
        <f>"235128"</f>
        <v>235128</v>
      </c>
      <c r="C26" s="1" t="s">
        <v>161</v>
      </c>
      <c r="D26" s="1" t="s">
        <v>8</v>
      </c>
      <c r="E26" s="1">
        <v>6</v>
      </c>
    </row>
    <row r="27" spans="1:5" x14ac:dyDescent="0.25">
      <c r="A27" s="1">
        <v>635</v>
      </c>
      <c r="B27" s="1" t="str">
        <f>"409471"</f>
        <v>409471</v>
      </c>
      <c r="C27" s="1" t="s">
        <v>47</v>
      </c>
      <c r="D27" s="1" t="s">
        <v>8</v>
      </c>
      <c r="E27" s="1">
        <v>1</v>
      </c>
    </row>
    <row r="28" spans="1:5" x14ac:dyDescent="0.25">
      <c r="A28" s="1">
        <v>635</v>
      </c>
      <c r="B28" s="1" t="str">
        <f>"409469"</f>
        <v>409469</v>
      </c>
      <c r="C28" s="1" t="s">
        <v>77</v>
      </c>
      <c r="D28" s="1" t="s">
        <v>8</v>
      </c>
      <c r="E28" s="1">
        <v>2</v>
      </c>
    </row>
    <row r="29" spans="1:5" x14ac:dyDescent="0.25">
      <c r="A29" s="1">
        <v>635</v>
      </c>
      <c r="B29" s="1" t="str">
        <f>"301064"</f>
        <v>301064</v>
      </c>
      <c r="C29" s="1" t="s">
        <v>82</v>
      </c>
      <c r="D29" s="1" t="s">
        <v>8</v>
      </c>
      <c r="E29" s="1">
        <v>2</v>
      </c>
    </row>
    <row r="30" spans="1:5" x14ac:dyDescent="0.25">
      <c r="A30" s="1">
        <v>635</v>
      </c>
      <c r="B30" s="1" t="str">
        <f>"409470"</f>
        <v>409470</v>
      </c>
      <c r="C30" s="1" t="s">
        <v>55</v>
      </c>
      <c r="D30" s="1" t="s">
        <v>8</v>
      </c>
      <c r="E30" s="1">
        <v>1</v>
      </c>
    </row>
    <row r="31" spans="1:5" x14ac:dyDescent="0.25">
      <c r="A31" s="1">
        <v>635</v>
      </c>
      <c r="B31" s="1" t="str">
        <f>"331815"</f>
        <v>331815</v>
      </c>
      <c r="C31" s="1" t="s">
        <v>19</v>
      </c>
      <c r="D31" s="1" t="s">
        <v>8</v>
      </c>
      <c r="E31" s="1">
        <v>1</v>
      </c>
    </row>
    <row r="32" spans="1:5" x14ac:dyDescent="0.25">
      <c r="A32" s="1">
        <v>635</v>
      </c>
      <c r="B32" s="1" t="str">
        <f>"222022"</f>
        <v>222022</v>
      </c>
      <c r="C32" s="1" t="s">
        <v>137</v>
      </c>
      <c r="D32" s="1" t="s">
        <v>8</v>
      </c>
      <c r="E32" s="1">
        <v>4</v>
      </c>
    </row>
    <row r="33" spans="1:5" x14ac:dyDescent="0.25">
      <c r="A33" s="1">
        <v>635</v>
      </c>
      <c r="B33" s="1" t="str">
        <f>"222023"</f>
        <v>222023</v>
      </c>
      <c r="C33" s="1" t="s">
        <v>203</v>
      </c>
      <c r="D33" s="1" t="s">
        <v>8</v>
      </c>
      <c r="E33" s="1">
        <v>13</v>
      </c>
    </row>
    <row r="34" spans="1:5" x14ac:dyDescent="0.25">
      <c r="A34" s="1">
        <v>635</v>
      </c>
      <c r="B34" s="1" t="str">
        <f>"295934"</f>
        <v>295934</v>
      </c>
      <c r="C34" s="1" t="s">
        <v>230</v>
      </c>
      <c r="D34" s="1" t="s">
        <v>8</v>
      </c>
      <c r="E34" s="1">
        <v>26</v>
      </c>
    </row>
    <row r="35" spans="1:5" x14ac:dyDescent="0.25">
      <c r="A35" s="1">
        <v>635</v>
      </c>
      <c r="B35" s="1" t="str">
        <f>"339424"</f>
        <v>339424</v>
      </c>
      <c r="C35" s="1" t="s">
        <v>246</v>
      </c>
      <c r="D35" s="1" t="s">
        <v>8</v>
      </c>
      <c r="E35" s="1">
        <v>59</v>
      </c>
    </row>
    <row r="36" spans="1:5" x14ac:dyDescent="0.25">
      <c r="A36" s="1">
        <v>635</v>
      </c>
      <c r="B36" s="1" t="str">
        <f>"222026"</f>
        <v>222026</v>
      </c>
      <c r="C36" s="1" t="s">
        <v>219</v>
      </c>
      <c r="D36" s="1" t="s">
        <v>8</v>
      </c>
      <c r="E36" s="1">
        <v>21</v>
      </c>
    </row>
    <row r="37" spans="1:5" x14ac:dyDescent="0.25">
      <c r="A37" s="1">
        <v>635</v>
      </c>
      <c r="B37" s="1" t="str">
        <f>"301476"</f>
        <v>301476</v>
      </c>
      <c r="C37" s="1" t="s">
        <v>124</v>
      </c>
      <c r="D37" s="1" t="s">
        <v>8</v>
      </c>
      <c r="E37" s="1">
        <v>4</v>
      </c>
    </row>
    <row r="38" spans="1:5" x14ac:dyDescent="0.25">
      <c r="A38" s="1">
        <v>635</v>
      </c>
      <c r="B38" s="1" t="str">
        <f>"000263"</f>
        <v>000263</v>
      </c>
      <c r="C38" s="1" t="s">
        <v>251</v>
      </c>
      <c r="D38" s="1" t="s">
        <v>8</v>
      </c>
      <c r="E38" s="1">
        <v>100</v>
      </c>
    </row>
    <row r="39" spans="1:5" x14ac:dyDescent="0.25">
      <c r="A39" s="1">
        <v>635</v>
      </c>
      <c r="B39" s="1" t="str">
        <f>"235059"</f>
        <v>235059</v>
      </c>
      <c r="C39" s="1" t="s">
        <v>214</v>
      </c>
      <c r="D39" s="1" t="s">
        <v>8</v>
      </c>
      <c r="E39" s="1">
        <v>18</v>
      </c>
    </row>
    <row r="40" spans="1:5" x14ac:dyDescent="0.25">
      <c r="A40" s="1">
        <v>635</v>
      </c>
      <c r="B40" s="1" t="str">
        <f>"313821"</f>
        <v>313821</v>
      </c>
      <c r="C40" s="1" t="s">
        <v>57</v>
      </c>
      <c r="D40" s="1" t="s">
        <v>8</v>
      </c>
      <c r="E40" s="1">
        <v>1</v>
      </c>
    </row>
    <row r="41" spans="1:5" x14ac:dyDescent="0.25">
      <c r="A41" s="1">
        <v>635</v>
      </c>
      <c r="B41" s="1" t="str">
        <f>"313822"</f>
        <v>313822</v>
      </c>
      <c r="C41" s="1" t="s">
        <v>26</v>
      </c>
      <c r="D41" s="1" t="s">
        <v>8</v>
      </c>
      <c r="E41" s="1">
        <v>1</v>
      </c>
    </row>
    <row r="42" spans="1:5" x14ac:dyDescent="0.25">
      <c r="A42" s="1">
        <v>635</v>
      </c>
      <c r="B42" s="1" t="str">
        <f>"181261"</f>
        <v>181261</v>
      </c>
      <c r="C42" s="1" t="s">
        <v>93</v>
      </c>
      <c r="D42" s="1" t="s">
        <v>8</v>
      </c>
      <c r="E42" s="1">
        <v>2</v>
      </c>
    </row>
    <row r="43" spans="1:5" x14ac:dyDescent="0.25">
      <c r="A43" s="1">
        <v>635</v>
      </c>
      <c r="B43" s="1" t="str">
        <f>"399036"</f>
        <v>399036</v>
      </c>
      <c r="C43" s="1" t="s">
        <v>37</v>
      </c>
      <c r="D43" s="1" t="s">
        <v>8</v>
      </c>
      <c r="E43" s="1">
        <v>1</v>
      </c>
    </row>
    <row r="44" spans="1:5" x14ac:dyDescent="0.25">
      <c r="A44" s="1">
        <v>635</v>
      </c>
      <c r="B44" s="1" t="str">
        <f>"198087"</f>
        <v>198087</v>
      </c>
      <c r="C44" s="1" t="s">
        <v>33</v>
      </c>
      <c r="D44" s="1" t="s">
        <v>8</v>
      </c>
      <c r="E44" s="1">
        <v>1</v>
      </c>
    </row>
    <row r="45" spans="1:5" x14ac:dyDescent="0.25">
      <c r="A45" s="1">
        <v>635</v>
      </c>
      <c r="B45" s="1" t="str">
        <f>"131508"</f>
        <v>131508</v>
      </c>
      <c r="C45" s="1" t="s">
        <v>179</v>
      </c>
      <c r="D45" s="1" t="s">
        <v>8</v>
      </c>
      <c r="E45" s="1">
        <v>7</v>
      </c>
    </row>
    <row r="46" spans="1:5" x14ac:dyDescent="0.25">
      <c r="A46" s="1">
        <v>635</v>
      </c>
      <c r="B46" s="1" t="str">
        <f>"199591"</f>
        <v>199591</v>
      </c>
      <c r="C46" s="1" t="s">
        <v>201</v>
      </c>
      <c r="D46" s="1" t="s">
        <v>8</v>
      </c>
      <c r="E46" s="1">
        <v>13</v>
      </c>
    </row>
    <row r="47" spans="1:5" x14ac:dyDescent="0.25">
      <c r="A47" s="1">
        <v>635</v>
      </c>
      <c r="B47" s="1" t="str">
        <f>"165493"</f>
        <v>165493</v>
      </c>
      <c r="C47" s="1" t="s">
        <v>148</v>
      </c>
      <c r="D47" s="1" t="s">
        <v>8</v>
      </c>
      <c r="E47" s="1">
        <v>5</v>
      </c>
    </row>
    <row r="48" spans="1:5" x14ac:dyDescent="0.25">
      <c r="A48" s="1">
        <v>635</v>
      </c>
      <c r="B48" s="1" t="str">
        <f>"243438"</f>
        <v>243438</v>
      </c>
      <c r="C48" s="1" t="s">
        <v>163</v>
      </c>
      <c r="D48" s="1" t="s">
        <v>8</v>
      </c>
      <c r="E48" s="1">
        <v>6</v>
      </c>
    </row>
    <row r="49" spans="1:5" x14ac:dyDescent="0.25">
      <c r="A49" s="1">
        <v>635</v>
      </c>
      <c r="B49" s="1" t="str">
        <f>"308025"</f>
        <v>308025</v>
      </c>
      <c r="C49" s="1" t="s">
        <v>114</v>
      </c>
      <c r="D49" s="1" t="s">
        <v>8</v>
      </c>
      <c r="E49" s="1">
        <v>3</v>
      </c>
    </row>
    <row r="50" spans="1:5" x14ac:dyDescent="0.25">
      <c r="A50" s="1">
        <v>635</v>
      </c>
      <c r="B50" s="1" t="str">
        <f>"300795"</f>
        <v>300795</v>
      </c>
      <c r="C50" s="1" t="s">
        <v>30</v>
      </c>
      <c r="D50" s="1" t="s">
        <v>8</v>
      </c>
      <c r="E50" s="1">
        <v>1</v>
      </c>
    </row>
    <row r="51" spans="1:5" x14ac:dyDescent="0.25">
      <c r="A51" s="1">
        <v>635</v>
      </c>
      <c r="B51" s="1" t="str">
        <f>"200554"</f>
        <v>200554</v>
      </c>
      <c r="C51" s="1" t="s">
        <v>112</v>
      </c>
      <c r="D51" s="1" t="s">
        <v>8</v>
      </c>
      <c r="E51" s="1">
        <v>3</v>
      </c>
    </row>
    <row r="52" spans="1:5" x14ac:dyDescent="0.25">
      <c r="A52" s="1">
        <v>635</v>
      </c>
      <c r="B52" s="1" t="str">
        <f>"181264"</f>
        <v>181264</v>
      </c>
      <c r="C52" s="1" t="s">
        <v>94</v>
      </c>
      <c r="D52" s="1" t="s">
        <v>8</v>
      </c>
      <c r="E52" s="1">
        <v>2</v>
      </c>
    </row>
    <row r="53" spans="1:5" x14ac:dyDescent="0.25">
      <c r="A53" s="1">
        <v>635</v>
      </c>
      <c r="B53" s="1" t="str">
        <f>"195316"</f>
        <v>195316</v>
      </c>
      <c r="C53" s="1" t="s">
        <v>229</v>
      </c>
      <c r="D53" s="1" t="s">
        <v>8</v>
      </c>
      <c r="E53" s="1">
        <v>26</v>
      </c>
    </row>
    <row r="54" spans="1:5" x14ac:dyDescent="0.25">
      <c r="A54" s="1">
        <v>635</v>
      </c>
      <c r="B54" s="1" t="str">
        <f>"098250"</f>
        <v>098250</v>
      </c>
      <c r="C54" s="1" t="s">
        <v>149</v>
      </c>
      <c r="D54" s="1" t="s">
        <v>8</v>
      </c>
      <c r="E54" s="1">
        <v>5</v>
      </c>
    </row>
    <row r="55" spans="1:5" x14ac:dyDescent="0.25">
      <c r="A55" s="1">
        <v>635</v>
      </c>
      <c r="B55" s="1" t="str">
        <f>"118613"</f>
        <v>118613</v>
      </c>
      <c r="C55" s="1" t="s">
        <v>121</v>
      </c>
      <c r="D55" s="1" t="s">
        <v>8</v>
      </c>
      <c r="E55" s="1">
        <v>4</v>
      </c>
    </row>
    <row r="56" spans="1:5" x14ac:dyDescent="0.25">
      <c r="A56" s="1">
        <v>635</v>
      </c>
      <c r="B56" s="1" t="str">
        <f>"201061"</f>
        <v>201061</v>
      </c>
      <c r="C56" s="1" t="s">
        <v>218</v>
      </c>
      <c r="D56" s="1" t="s">
        <v>8</v>
      </c>
      <c r="E56" s="1">
        <v>20</v>
      </c>
    </row>
    <row r="57" spans="1:5" x14ac:dyDescent="0.25">
      <c r="A57" s="1">
        <v>635</v>
      </c>
      <c r="B57" s="1" t="str">
        <f>"175456"</f>
        <v>175456</v>
      </c>
      <c r="C57" s="1" t="s">
        <v>224</v>
      </c>
      <c r="D57" s="1" t="s">
        <v>8</v>
      </c>
      <c r="E57" s="1">
        <v>23</v>
      </c>
    </row>
    <row r="58" spans="1:5" x14ac:dyDescent="0.25">
      <c r="A58" s="1">
        <v>635</v>
      </c>
      <c r="B58" s="1" t="str">
        <f>"222027"</f>
        <v>222027</v>
      </c>
      <c r="C58" s="1" t="s">
        <v>199</v>
      </c>
      <c r="D58" s="1" t="s">
        <v>8</v>
      </c>
      <c r="E58" s="1">
        <v>13</v>
      </c>
    </row>
    <row r="59" spans="1:5" x14ac:dyDescent="0.25">
      <c r="A59" s="1">
        <v>635</v>
      </c>
      <c r="B59" s="1" t="str">
        <f>"232472"</f>
        <v>232472</v>
      </c>
      <c r="C59" s="1" t="s">
        <v>147</v>
      </c>
      <c r="D59" s="1" t="s">
        <v>8</v>
      </c>
      <c r="E59" s="1">
        <v>5</v>
      </c>
    </row>
    <row r="60" spans="1:5" x14ac:dyDescent="0.25">
      <c r="A60" s="1">
        <v>635</v>
      </c>
      <c r="B60" s="1" t="str">
        <f>"259079"</f>
        <v>259079</v>
      </c>
      <c r="C60" s="1" t="s">
        <v>135</v>
      </c>
      <c r="D60" s="1" t="s">
        <v>8</v>
      </c>
      <c r="E60" s="1">
        <v>4</v>
      </c>
    </row>
    <row r="61" spans="1:5" x14ac:dyDescent="0.25">
      <c r="A61" s="1">
        <v>635</v>
      </c>
      <c r="B61" s="1" t="str">
        <f>"233262"</f>
        <v>233262</v>
      </c>
      <c r="C61" s="1" t="s">
        <v>192</v>
      </c>
      <c r="D61" s="1" t="s">
        <v>8</v>
      </c>
      <c r="E61" s="1">
        <v>10</v>
      </c>
    </row>
    <row r="62" spans="1:5" x14ac:dyDescent="0.25">
      <c r="A62" s="1">
        <v>635</v>
      </c>
      <c r="B62" s="1" t="str">
        <f>"198170"</f>
        <v>198170</v>
      </c>
      <c r="C62" s="1" t="s">
        <v>157</v>
      </c>
      <c r="D62" s="1" t="s">
        <v>8</v>
      </c>
      <c r="E62" s="1">
        <v>6</v>
      </c>
    </row>
    <row r="63" spans="1:5" x14ac:dyDescent="0.25">
      <c r="A63" s="1">
        <v>635</v>
      </c>
      <c r="B63" s="1" t="str">
        <f>"225109"</f>
        <v>225109</v>
      </c>
      <c r="C63" s="1" t="s">
        <v>172</v>
      </c>
      <c r="D63" s="1" t="s">
        <v>8</v>
      </c>
      <c r="E63" s="1">
        <v>7</v>
      </c>
    </row>
    <row r="64" spans="1:5" x14ac:dyDescent="0.25">
      <c r="A64" s="1">
        <v>635</v>
      </c>
      <c r="B64" s="1" t="str">
        <f>"222028"</f>
        <v>222028</v>
      </c>
      <c r="C64" s="1" t="s">
        <v>154</v>
      </c>
      <c r="D64" s="1" t="s">
        <v>8</v>
      </c>
      <c r="E64" s="1">
        <v>5</v>
      </c>
    </row>
    <row r="65" spans="1:5" x14ac:dyDescent="0.25">
      <c r="A65" s="1">
        <v>635</v>
      </c>
      <c r="B65" s="1" t="str">
        <f>"233264"</f>
        <v>233264</v>
      </c>
      <c r="C65" s="1" t="s">
        <v>226</v>
      </c>
      <c r="D65" s="1" t="s">
        <v>8</v>
      </c>
      <c r="E65" s="1">
        <v>24</v>
      </c>
    </row>
    <row r="66" spans="1:5" x14ac:dyDescent="0.25">
      <c r="A66" s="1">
        <v>635</v>
      </c>
      <c r="B66" s="1" t="str">
        <f>"233242"</f>
        <v>233242</v>
      </c>
      <c r="C66" s="1" t="s">
        <v>247</v>
      </c>
      <c r="D66" s="1" t="s">
        <v>8</v>
      </c>
      <c r="E66" s="1">
        <v>59</v>
      </c>
    </row>
    <row r="67" spans="1:5" x14ac:dyDescent="0.25">
      <c r="A67" s="1">
        <v>635</v>
      </c>
      <c r="B67" s="1" t="str">
        <f>"307666"</f>
        <v>307666</v>
      </c>
      <c r="C67" s="1" t="s">
        <v>190</v>
      </c>
      <c r="D67" s="1" t="s">
        <v>8</v>
      </c>
      <c r="E67" s="1">
        <v>9</v>
      </c>
    </row>
    <row r="68" spans="1:5" x14ac:dyDescent="0.25">
      <c r="A68" s="1">
        <v>635</v>
      </c>
      <c r="B68" s="1" t="str">
        <f>"216278"</f>
        <v>216278</v>
      </c>
      <c r="C68" s="1" t="s">
        <v>233</v>
      </c>
      <c r="D68" s="1" t="s">
        <v>198</v>
      </c>
      <c r="E68" s="1">
        <v>31</v>
      </c>
    </row>
    <row r="69" spans="1:5" x14ac:dyDescent="0.25">
      <c r="A69" s="1">
        <v>635</v>
      </c>
      <c r="B69" s="1" t="str">
        <f>"027331"</f>
        <v>027331</v>
      </c>
      <c r="C69" s="1" t="s">
        <v>215</v>
      </c>
      <c r="D69" s="1" t="s">
        <v>8</v>
      </c>
      <c r="E69" s="1">
        <v>18</v>
      </c>
    </row>
    <row r="70" spans="1:5" x14ac:dyDescent="0.25">
      <c r="A70" s="1">
        <v>635</v>
      </c>
      <c r="B70" s="1" t="str">
        <f>"171575"</f>
        <v>171575</v>
      </c>
      <c r="C70" s="1" t="s">
        <v>212</v>
      </c>
      <c r="D70" s="1" t="s">
        <v>8</v>
      </c>
      <c r="E70" s="1">
        <v>16</v>
      </c>
    </row>
    <row r="71" spans="1:5" x14ac:dyDescent="0.25">
      <c r="A71" s="1">
        <v>635</v>
      </c>
      <c r="B71" s="1" t="str">
        <f>"222029"</f>
        <v>222029</v>
      </c>
      <c r="C71" s="1" t="s">
        <v>196</v>
      </c>
      <c r="D71" s="1" t="s">
        <v>8</v>
      </c>
      <c r="E71" s="1">
        <v>12</v>
      </c>
    </row>
    <row r="72" spans="1:5" x14ac:dyDescent="0.25">
      <c r="A72" s="1">
        <v>635</v>
      </c>
      <c r="B72" s="1" t="str">
        <f>"222089"</f>
        <v>222089</v>
      </c>
      <c r="C72" s="1" t="s">
        <v>131</v>
      </c>
      <c r="D72" s="1" t="s">
        <v>8</v>
      </c>
      <c r="E72" s="1">
        <v>4</v>
      </c>
    </row>
    <row r="73" spans="1:5" x14ac:dyDescent="0.25">
      <c r="A73" s="1">
        <v>635</v>
      </c>
      <c r="B73" s="1" t="str">
        <f>"005289"</f>
        <v>005289</v>
      </c>
      <c r="C73" s="1" t="s">
        <v>38</v>
      </c>
      <c r="D73" s="1" t="s">
        <v>8</v>
      </c>
      <c r="E73" s="1">
        <v>1</v>
      </c>
    </row>
    <row r="74" spans="1:5" x14ac:dyDescent="0.25">
      <c r="A74" s="1">
        <v>635</v>
      </c>
      <c r="B74" s="1" t="str">
        <f>"005291"</f>
        <v>005291</v>
      </c>
      <c r="C74" s="1" t="s">
        <v>83</v>
      </c>
      <c r="D74" s="1" t="s">
        <v>8</v>
      </c>
      <c r="E74" s="1">
        <v>2</v>
      </c>
    </row>
    <row r="75" spans="1:5" x14ac:dyDescent="0.25">
      <c r="A75" s="1">
        <v>635</v>
      </c>
      <c r="B75" s="1" t="str">
        <f>"187489"</f>
        <v>187489</v>
      </c>
      <c r="C75" s="1" t="s">
        <v>202</v>
      </c>
      <c r="D75" s="1" t="s">
        <v>8</v>
      </c>
      <c r="E75" s="1">
        <v>13</v>
      </c>
    </row>
    <row r="76" spans="1:5" x14ac:dyDescent="0.25">
      <c r="A76" s="1">
        <v>635</v>
      </c>
      <c r="B76" s="1" t="str">
        <f>"187492"</f>
        <v>187492</v>
      </c>
      <c r="C76" s="1" t="s">
        <v>101</v>
      </c>
      <c r="D76" s="1" t="s">
        <v>8</v>
      </c>
      <c r="E76" s="1">
        <v>2</v>
      </c>
    </row>
    <row r="77" spans="1:5" x14ac:dyDescent="0.25">
      <c r="A77" s="1">
        <v>635</v>
      </c>
      <c r="B77" s="1" t="str">
        <f>"226165"</f>
        <v>226165</v>
      </c>
      <c r="C77" s="1" t="s">
        <v>211</v>
      </c>
      <c r="D77" s="1" t="s">
        <v>198</v>
      </c>
      <c r="E77" s="1">
        <v>15</v>
      </c>
    </row>
    <row r="78" spans="1:5" x14ac:dyDescent="0.25">
      <c r="A78" s="1">
        <v>635</v>
      </c>
      <c r="B78" s="1" t="str">
        <f>"220470"</f>
        <v>220470</v>
      </c>
      <c r="C78" s="1" t="s">
        <v>209</v>
      </c>
      <c r="D78" s="1" t="s">
        <v>198</v>
      </c>
      <c r="E78" s="1">
        <v>15</v>
      </c>
    </row>
    <row r="79" spans="1:5" x14ac:dyDescent="0.25">
      <c r="A79" s="1">
        <v>635</v>
      </c>
      <c r="B79" s="1" t="str">
        <f>"232471"</f>
        <v>232471</v>
      </c>
      <c r="C79" s="1" t="s">
        <v>22</v>
      </c>
      <c r="D79" s="1" t="s">
        <v>23</v>
      </c>
      <c r="E79" s="1">
        <v>1</v>
      </c>
    </row>
    <row r="80" spans="1:5" x14ac:dyDescent="0.25">
      <c r="A80" s="1">
        <v>635</v>
      </c>
      <c r="B80" s="1" t="str">
        <f>"156749"</f>
        <v>156749</v>
      </c>
      <c r="C80" s="1" t="s">
        <v>141</v>
      </c>
      <c r="D80" s="1" t="s">
        <v>8</v>
      </c>
      <c r="E80" s="1">
        <v>4</v>
      </c>
    </row>
    <row r="81" spans="1:5" x14ac:dyDescent="0.25">
      <c r="A81" s="1">
        <v>635</v>
      </c>
      <c r="B81" s="1" t="str">
        <f>"131599"</f>
        <v>131599</v>
      </c>
      <c r="C81" s="1" t="s">
        <v>110</v>
      </c>
      <c r="D81" s="1" t="s">
        <v>8</v>
      </c>
      <c r="E81" s="1">
        <v>3</v>
      </c>
    </row>
    <row r="82" spans="1:5" x14ac:dyDescent="0.25">
      <c r="A82" s="1">
        <v>635</v>
      </c>
      <c r="B82" s="1" t="str">
        <f>"301062"</f>
        <v>301062</v>
      </c>
      <c r="C82" s="1" t="s">
        <v>36</v>
      </c>
      <c r="D82" s="1" t="s">
        <v>8</v>
      </c>
      <c r="E82" s="1">
        <v>1</v>
      </c>
    </row>
    <row r="83" spans="1:5" x14ac:dyDescent="0.25">
      <c r="A83" s="1">
        <v>635</v>
      </c>
      <c r="B83" s="1" t="str">
        <f>"409468"</f>
        <v>409468</v>
      </c>
      <c r="C83" s="1" t="s">
        <v>40</v>
      </c>
      <c r="D83" s="1" t="s">
        <v>8</v>
      </c>
      <c r="E83" s="1">
        <v>1</v>
      </c>
    </row>
    <row r="84" spans="1:5" x14ac:dyDescent="0.25">
      <c r="A84" s="1">
        <v>635</v>
      </c>
      <c r="B84" s="1" t="str">
        <f>"220487"</f>
        <v>220487</v>
      </c>
      <c r="C84" s="1" t="s">
        <v>222</v>
      </c>
      <c r="D84" s="1" t="s">
        <v>8</v>
      </c>
      <c r="E84" s="1">
        <v>22</v>
      </c>
    </row>
    <row r="85" spans="1:5" x14ac:dyDescent="0.25">
      <c r="A85" s="1">
        <v>635</v>
      </c>
      <c r="B85" s="1" t="str">
        <f>"222037"</f>
        <v>222037</v>
      </c>
      <c r="C85" s="1" t="s">
        <v>54</v>
      </c>
      <c r="D85" s="1" t="s">
        <v>8</v>
      </c>
      <c r="E85" s="1">
        <v>1</v>
      </c>
    </row>
    <row r="86" spans="1:5" x14ac:dyDescent="0.25">
      <c r="A86" s="1">
        <v>635</v>
      </c>
      <c r="B86" s="1" t="str">
        <f>"304773"</f>
        <v>304773</v>
      </c>
      <c r="C86" s="1" t="s">
        <v>98</v>
      </c>
      <c r="D86" s="1" t="s">
        <v>8</v>
      </c>
      <c r="E86" s="1">
        <v>2</v>
      </c>
    </row>
    <row r="87" spans="1:5" x14ac:dyDescent="0.25">
      <c r="A87" s="1">
        <v>635</v>
      </c>
      <c r="B87" s="1" t="str">
        <f>"199595"</f>
        <v>199595</v>
      </c>
      <c r="C87" s="1" t="s">
        <v>176</v>
      </c>
      <c r="D87" s="1" t="s">
        <v>8</v>
      </c>
      <c r="E87" s="1">
        <v>7</v>
      </c>
    </row>
    <row r="88" spans="1:5" x14ac:dyDescent="0.25">
      <c r="A88" s="1">
        <v>635</v>
      </c>
      <c r="B88" s="1" t="str">
        <f>"156187"</f>
        <v>156187</v>
      </c>
      <c r="C88" s="1" t="s">
        <v>104</v>
      </c>
      <c r="D88" s="1" t="s">
        <v>8</v>
      </c>
      <c r="E88" s="1">
        <v>3</v>
      </c>
    </row>
    <row r="89" spans="1:5" x14ac:dyDescent="0.25">
      <c r="A89" s="1">
        <v>635</v>
      </c>
      <c r="B89" s="1" t="str">
        <f>"207860"</f>
        <v>207860</v>
      </c>
      <c r="C89" s="1" t="s">
        <v>139</v>
      </c>
      <c r="D89" s="1" t="s">
        <v>8</v>
      </c>
      <c r="E89" s="1">
        <v>4</v>
      </c>
    </row>
    <row r="90" spans="1:5" x14ac:dyDescent="0.25">
      <c r="A90" s="1">
        <v>635</v>
      </c>
      <c r="B90" s="1" t="str">
        <f>"165494"</f>
        <v>165494</v>
      </c>
      <c r="C90" s="1" t="s">
        <v>204</v>
      </c>
      <c r="D90" s="1" t="s">
        <v>8</v>
      </c>
      <c r="E90" s="1">
        <v>13</v>
      </c>
    </row>
    <row r="91" spans="1:5" x14ac:dyDescent="0.25">
      <c r="A91" s="1">
        <v>635</v>
      </c>
      <c r="B91" s="1" t="str">
        <f>"131521"</f>
        <v>131521</v>
      </c>
      <c r="C91" s="1" t="s">
        <v>9</v>
      </c>
      <c r="D91" s="1" t="s">
        <v>8</v>
      </c>
      <c r="E91" s="1">
        <v>1</v>
      </c>
    </row>
    <row r="92" spans="1:5" x14ac:dyDescent="0.25">
      <c r="A92" s="1">
        <v>635</v>
      </c>
      <c r="B92" s="1" t="str">
        <f>"348762"</f>
        <v>348762</v>
      </c>
      <c r="C92" s="1" t="s">
        <v>122</v>
      </c>
      <c r="D92" s="1" t="s">
        <v>8</v>
      </c>
      <c r="E92" s="1">
        <v>4</v>
      </c>
    </row>
    <row r="93" spans="1:5" x14ac:dyDescent="0.25">
      <c r="A93" s="1">
        <v>635</v>
      </c>
      <c r="B93" s="1" t="str">
        <f>"348763"</f>
        <v>348763</v>
      </c>
      <c r="C93" s="1" t="s">
        <v>105</v>
      </c>
      <c r="D93" s="1" t="s">
        <v>8</v>
      </c>
      <c r="E93" s="1">
        <v>3</v>
      </c>
    </row>
    <row r="94" spans="1:5" x14ac:dyDescent="0.25">
      <c r="A94" s="1">
        <v>635</v>
      </c>
      <c r="B94" s="1" t="str">
        <f>"222038"</f>
        <v>222038</v>
      </c>
      <c r="C94" s="1" t="s">
        <v>156</v>
      </c>
      <c r="D94" s="1" t="s">
        <v>8</v>
      </c>
      <c r="E94" s="1">
        <v>5</v>
      </c>
    </row>
    <row r="95" spans="1:5" x14ac:dyDescent="0.25">
      <c r="A95" s="1">
        <v>635</v>
      </c>
      <c r="B95" s="1" t="str">
        <f>"199389"</f>
        <v>199389</v>
      </c>
      <c r="C95" s="1" t="s">
        <v>99</v>
      </c>
      <c r="D95" s="1" t="s">
        <v>8</v>
      </c>
      <c r="E95" s="1">
        <v>2</v>
      </c>
    </row>
    <row r="96" spans="1:5" x14ac:dyDescent="0.25">
      <c r="A96" s="1">
        <v>635</v>
      </c>
      <c r="B96" s="1" t="str">
        <f>"302566"</f>
        <v>302566</v>
      </c>
      <c r="C96" s="1" t="s">
        <v>133</v>
      </c>
      <c r="D96" s="1" t="s">
        <v>8</v>
      </c>
      <c r="E96" s="1">
        <v>4</v>
      </c>
    </row>
    <row r="97" spans="1:5" x14ac:dyDescent="0.25">
      <c r="A97" s="1">
        <v>635</v>
      </c>
      <c r="B97" s="1" t="str">
        <f>"181263"</f>
        <v>181263</v>
      </c>
      <c r="C97" s="1" t="s">
        <v>31</v>
      </c>
      <c r="D97" s="1" t="s">
        <v>8</v>
      </c>
      <c r="E97" s="1">
        <v>1</v>
      </c>
    </row>
    <row r="98" spans="1:5" x14ac:dyDescent="0.25">
      <c r="A98" s="1">
        <v>635</v>
      </c>
      <c r="B98" s="1" t="str">
        <f>"113566"</f>
        <v>113566</v>
      </c>
      <c r="C98" s="1" t="s">
        <v>205</v>
      </c>
      <c r="D98" s="1" t="s">
        <v>8</v>
      </c>
      <c r="E98" s="1">
        <v>14</v>
      </c>
    </row>
    <row r="99" spans="1:5" x14ac:dyDescent="0.25">
      <c r="A99" s="1">
        <v>635</v>
      </c>
      <c r="B99" s="1" t="str">
        <f>"222040"</f>
        <v>222040</v>
      </c>
      <c r="C99" s="1" t="s">
        <v>41</v>
      </c>
      <c r="D99" s="1" t="s">
        <v>8</v>
      </c>
      <c r="E99" s="1">
        <v>1</v>
      </c>
    </row>
    <row r="100" spans="1:5" x14ac:dyDescent="0.25">
      <c r="A100" s="1">
        <v>635</v>
      </c>
      <c r="B100" s="1" t="str">
        <f>"293107"</f>
        <v>293107</v>
      </c>
      <c r="C100" s="1" t="s">
        <v>197</v>
      </c>
      <c r="D100" s="1" t="s">
        <v>198</v>
      </c>
      <c r="E100" s="1">
        <v>12</v>
      </c>
    </row>
    <row r="101" spans="1:5" x14ac:dyDescent="0.25">
      <c r="A101" s="1">
        <v>635</v>
      </c>
      <c r="B101" s="1" t="str">
        <f>"115544"</f>
        <v>115544</v>
      </c>
      <c r="C101" s="1" t="s">
        <v>186</v>
      </c>
      <c r="D101" s="1" t="s">
        <v>8</v>
      </c>
      <c r="E101" s="1">
        <v>8</v>
      </c>
    </row>
    <row r="102" spans="1:5" x14ac:dyDescent="0.25">
      <c r="A102" s="1">
        <v>635</v>
      </c>
      <c r="B102" s="1" t="str">
        <f>"056709"</f>
        <v>056709</v>
      </c>
      <c r="C102" s="1" t="s">
        <v>182</v>
      </c>
      <c r="D102" s="1" t="s">
        <v>8</v>
      </c>
      <c r="E102" s="1">
        <v>8</v>
      </c>
    </row>
    <row r="103" spans="1:5" x14ac:dyDescent="0.25">
      <c r="A103" s="1">
        <v>635</v>
      </c>
      <c r="B103" s="1" t="str">
        <f>"165254"</f>
        <v>165254</v>
      </c>
      <c r="C103" s="1" t="s">
        <v>171</v>
      </c>
      <c r="D103" s="1" t="s">
        <v>8</v>
      </c>
      <c r="E103" s="1">
        <v>7</v>
      </c>
    </row>
    <row r="104" spans="1:5" x14ac:dyDescent="0.25">
      <c r="A104" s="1">
        <v>635</v>
      </c>
      <c r="B104" s="1" t="str">
        <f>"290081"</f>
        <v>290081</v>
      </c>
      <c r="C104" s="1" t="s">
        <v>217</v>
      </c>
      <c r="D104" s="1" t="s">
        <v>8</v>
      </c>
      <c r="E104" s="1">
        <v>20</v>
      </c>
    </row>
    <row r="105" spans="1:5" x14ac:dyDescent="0.25">
      <c r="A105" s="1">
        <v>635</v>
      </c>
      <c r="B105" s="1" t="str">
        <f>"005684"</f>
        <v>005684</v>
      </c>
      <c r="C105" s="1" t="s">
        <v>183</v>
      </c>
      <c r="D105" s="1" t="s">
        <v>8</v>
      </c>
      <c r="E105" s="1">
        <v>8</v>
      </c>
    </row>
    <row r="106" spans="1:5" x14ac:dyDescent="0.25">
      <c r="A106" s="1">
        <v>635</v>
      </c>
      <c r="B106" s="1" t="str">
        <f>"107209"</f>
        <v>107209</v>
      </c>
      <c r="C106" s="1" t="s">
        <v>80</v>
      </c>
      <c r="D106" s="1" t="s">
        <v>8</v>
      </c>
      <c r="E106" s="1">
        <v>2</v>
      </c>
    </row>
    <row r="107" spans="1:5" x14ac:dyDescent="0.25">
      <c r="A107" s="1">
        <v>635</v>
      </c>
      <c r="B107" s="1" t="str">
        <f>"005701"</f>
        <v>005701</v>
      </c>
      <c r="C107" s="1" t="s">
        <v>142</v>
      </c>
      <c r="D107" s="1" t="s">
        <v>8</v>
      </c>
      <c r="E107" s="1">
        <v>4</v>
      </c>
    </row>
    <row r="108" spans="1:5" x14ac:dyDescent="0.25">
      <c r="A108" s="1">
        <v>635</v>
      </c>
      <c r="B108" s="1" t="str">
        <f>"336173"</f>
        <v>336173</v>
      </c>
      <c r="C108" s="1" t="s">
        <v>42</v>
      </c>
      <c r="D108" s="1" t="s">
        <v>8</v>
      </c>
      <c r="E108" s="1">
        <v>1</v>
      </c>
    </row>
    <row r="109" spans="1:5" x14ac:dyDescent="0.25">
      <c r="A109" s="1">
        <v>635</v>
      </c>
      <c r="B109" s="1" t="str">
        <f>"243042"</f>
        <v>243042</v>
      </c>
      <c r="C109" s="1" t="s">
        <v>13</v>
      </c>
      <c r="D109" s="1" t="s">
        <v>8</v>
      </c>
      <c r="E109" s="1">
        <v>1</v>
      </c>
    </row>
    <row r="110" spans="1:5" x14ac:dyDescent="0.25">
      <c r="A110" s="1">
        <v>635</v>
      </c>
      <c r="B110" s="1" t="str">
        <f>"222044"</f>
        <v>222044</v>
      </c>
      <c r="C110" s="1" t="s">
        <v>178</v>
      </c>
      <c r="D110" s="1" t="s">
        <v>8</v>
      </c>
      <c r="E110" s="1">
        <v>7</v>
      </c>
    </row>
    <row r="111" spans="1:5" x14ac:dyDescent="0.25">
      <c r="A111" s="1">
        <v>635</v>
      </c>
      <c r="B111" s="1" t="str">
        <f>"222045"</f>
        <v>222045</v>
      </c>
      <c r="C111" s="1" t="s">
        <v>20</v>
      </c>
      <c r="D111" s="1" t="s">
        <v>8</v>
      </c>
      <c r="E111" s="1">
        <v>1</v>
      </c>
    </row>
    <row r="112" spans="1:5" x14ac:dyDescent="0.25">
      <c r="A112" s="1">
        <v>635</v>
      </c>
      <c r="B112" s="1" t="str">
        <f>"231388"</f>
        <v>231388</v>
      </c>
      <c r="C112" s="1" t="s">
        <v>12</v>
      </c>
      <c r="D112" s="1" t="s">
        <v>8</v>
      </c>
      <c r="E112" s="1">
        <v>1</v>
      </c>
    </row>
    <row r="113" spans="1:5" x14ac:dyDescent="0.25">
      <c r="A113" s="1">
        <v>635</v>
      </c>
      <c r="B113" s="1" t="str">
        <f>"171532"</f>
        <v>171532</v>
      </c>
      <c r="C113" s="1" t="s">
        <v>61</v>
      </c>
      <c r="D113" s="1" t="s">
        <v>8</v>
      </c>
      <c r="E113" s="1">
        <v>1</v>
      </c>
    </row>
    <row r="114" spans="1:5" x14ac:dyDescent="0.25">
      <c r="A114" s="1">
        <v>635</v>
      </c>
      <c r="B114" s="1" t="str">
        <f>"198179"</f>
        <v>198179</v>
      </c>
      <c r="C114" s="1" t="s">
        <v>62</v>
      </c>
      <c r="D114" s="1" t="s">
        <v>8</v>
      </c>
      <c r="E114" s="1">
        <v>1</v>
      </c>
    </row>
    <row r="115" spans="1:5" x14ac:dyDescent="0.25">
      <c r="A115" s="1">
        <v>635</v>
      </c>
      <c r="B115" s="1" t="str">
        <f>"212615"</f>
        <v>212615</v>
      </c>
      <c r="C115" s="1" t="s">
        <v>248</v>
      </c>
      <c r="D115" s="1" t="s">
        <v>15</v>
      </c>
      <c r="E115" s="1">
        <v>60</v>
      </c>
    </row>
    <row r="116" spans="1:5" x14ac:dyDescent="0.25">
      <c r="A116" s="1">
        <v>635</v>
      </c>
      <c r="B116" s="1" t="str">
        <f>"244785"</f>
        <v>244785</v>
      </c>
      <c r="C116" s="1" t="s">
        <v>127</v>
      </c>
      <c r="D116" s="1" t="s">
        <v>8</v>
      </c>
      <c r="E116" s="1">
        <v>4</v>
      </c>
    </row>
    <row r="117" spans="1:5" x14ac:dyDescent="0.25">
      <c r="A117" s="1">
        <v>635</v>
      </c>
      <c r="B117" s="1" t="str">
        <f>"300362"</f>
        <v>300362</v>
      </c>
      <c r="C117" s="1" t="s">
        <v>237</v>
      </c>
      <c r="D117" s="1" t="s">
        <v>8</v>
      </c>
      <c r="E117" s="1">
        <v>37</v>
      </c>
    </row>
    <row r="118" spans="1:5" x14ac:dyDescent="0.25">
      <c r="A118" s="1">
        <v>635</v>
      </c>
      <c r="B118" s="1" t="str">
        <f>"200091"</f>
        <v>200091</v>
      </c>
      <c r="C118" s="1" t="s">
        <v>238</v>
      </c>
      <c r="D118" s="1" t="s">
        <v>8</v>
      </c>
      <c r="E118" s="1">
        <v>40</v>
      </c>
    </row>
    <row r="119" spans="1:5" x14ac:dyDescent="0.25">
      <c r="A119" s="1">
        <v>635</v>
      </c>
      <c r="B119" s="1" t="str">
        <f>"200090"</f>
        <v>200090</v>
      </c>
      <c r="C119" s="1" t="s">
        <v>162</v>
      </c>
      <c r="D119" s="1" t="s">
        <v>8</v>
      </c>
      <c r="E119" s="1">
        <v>6</v>
      </c>
    </row>
    <row r="120" spans="1:5" x14ac:dyDescent="0.25">
      <c r="A120" s="1">
        <v>635</v>
      </c>
      <c r="B120" s="1" t="str">
        <f>"201205"</f>
        <v>201205</v>
      </c>
      <c r="C120" s="1" t="s">
        <v>185</v>
      </c>
      <c r="D120" s="1" t="s">
        <v>8</v>
      </c>
      <c r="E120" s="1">
        <v>8</v>
      </c>
    </row>
    <row r="121" spans="1:5" x14ac:dyDescent="0.25">
      <c r="A121" s="1">
        <v>635</v>
      </c>
      <c r="B121" s="1" t="str">
        <f>"201204"</f>
        <v>201204</v>
      </c>
      <c r="C121" s="1" t="s">
        <v>109</v>
      </c>
      <c r="D121" s="1" t="s">
        <v>8</v>
      </c>
      <c r="E121" s="1">
        <v>3</v>
      </c>
    </row>
    <row r="122" spans="1:5" x14ac:dyDescent="0.25">
      <c r="A122" s="1">
        <v>635</v>
      </c>
      <c r="B122" s="1" t="str">
        <f>"155856"</f>
        <v>155856</v>
      </c>
      <c r="C122" s="1" t="s">
        <v>32</v>
      </c>
      <c r="D122" s="1" t="s">
        <v>8</v>
      </c>
      <c r="E122" s="1">
        <v>1</v>
      </c>
    </row>
    <row r="123" spans="1:5" x14ac:dyDescent="0.25">
      <c r="A123" s="1">
        <v>635</v>
      </c>
      <c r="B123" s="1" t="str">
        <f>"335847"</f>
        <v>335847</v>
      </c>
      <c r="C123" s="1" t="s">
        <v>7</v>
      </c>
      <c r="D123" s="1" t="s">
        <v>8</v>
      </c>
      <c r="E123" s="1">
        <v>1</v>
      </c>
    </row>
    <row r="124" spans="1:5" x14ac:dyDescent="0.25">
      <c r="A124" s="1">
        <v>635</v>
      </c>
      <c r="B124" s="1" t="str">
        <f>"131503"</f>
        <v>131503</v>
      </c>
      <c r="C124" s="1" t="s">
        <v>53</v>
      </c>
      <c r="D124" s="1" t="s">
        <v>8</v>
      </c>
      <c r="E124" s="1">
        <v>1</v>
      </c>
    </row>
    <row r="125" spans="1:5" x14ac:dyDescent="0.25">
      <c r="A125" s="1">
        <v>635</v>
      </c>
      <c r="B125" s="1" t="str">
        <f>"323066"</f>
        <v>323066</v>
      </c>
      <c r="C125" s="1" t="s">
        <v>180</v>
      </c>
      <c r="D125" s="1" t="s">
        <v>8</v>
      </c>
      <c r="E125" s="1">
        <v>7</v>
      </c>
    </row>
    <row r="126" spans="1:5" x14ac:dyDescent="0.25">
      <c r="A126" s="1">
        <v>635</v>
      </c>
      <c r="B126" s="1" t="str">
        <f>"201172"</f>
        <v>201172</v>
      </c>
      <c r="C126" s="1" t="s">
        <v>232</v>
      </c>
      <c r="D126" s="1" t="s">
        <v>8</v>
      </c>
      <c r="E126" s="1">
        <v>31</v>
      </c>
    </row>
    <row r="127" spans="1:5" x14ac:dyDescent="0.25">
      <c r="A127" s="1">
        <v>635</v>
      </c>
      <c r="B127" s="1" t="str">
        <f>"201171"</f>
        <v>201171</v>
      </c>
      <c r="C127" s="1" t="s">
        <v>67</v>
      </c>
      <c r="D127" s="1" t="s">
        <v>8</v>
      </c>
      <c r="E127" s="1">
        <v>1</v>
      </c>
    </row>
    <row r="128" spans="1:5" x14ac:dyDescent="0.25">
      <c r="A128" s="1">
        <v>635</v>
      </c>
      <c r="B128" s="1" t="str">
        <f>"316963"</f>
        <v>316963</v>
      </c>
      <c r="C128" s="1" t="s">
        <v>184</v>
      </c>
      <c r="D128" s="1" t="s">
        <v>8</v>
      </c>
      <c r="E128" s="1">
        <v>8</v>
      </c>
    </row>
    <row r="129" spans="1:5" x14ac:dyDescent="0.25">
      <c r="A129" s="1">
        <v>635</v>
      </c>
      <c r="B129" s="1" t="str">
        <f>"235126"</f>
        <v>235126</v>
      </c>
      <c r="C129" s="1" t="s">
        <v>231</v>
      </c>
      <c r="D129" s="1" t="s">
        <v>8</v>
      </c>
      <c r="E129" s="1">
        <v>28</v>
      </c>
    </row>
    <row r="130" spans="1:5" x14ac:dyDescent="0.25">
      <c r="A130" s="1">
        <v>635</v>
      </c>
      <c r="B130" s="1" t="str">
        <f>"235127"</f>
        <v>235127</v>
      </c>
      <c r="C130" s="1" t="s">
        <v>249</v>
      </c>
      <c r="D130" s="1" t="s">
        <v>8</v>
      </c>
      <c r="E130" s="1">
        <v>72</v>
      </c>
    </row>
    <row r="131" spans="1:5" x14ac:dyDescent="0.25">
      <c r="A131" s="1">
        <v>635</v>
      </c>
      <c r="B131" s="1" t="str">
        <f>"195331"</f>
        <v>195331</v>
      </c>
      <c r="C131" s="1" t="s">
        <v>78</v>
      </c>
      <c r="D131" s="1" t="s">
        <v>8</v>
      </c>
      <c r="E131" s="1">
        <v>2</v>
      </c>
    </row>
    <row r="132" spans="1:5" x14ac:dyDescent="0.25">
      <c r="A132" s="1">
        <v>635</v>
      </c>
      <c r="B132" s="1" t="str">
        <f>"235632"</f>
        <v>235632</v>
      </c>
      <c r="C132" s="1" t="s">
        <v>115</v>
      </c>
      <c r="D132" s="1" t="s">
        <v>8</v>
      </c>
      <c r="E132" s="1">
        <v>3</v>
      </c>
    </row>
    <row r="133" spans="1:5" x14ac:dyDescent="0.25">
      <c r="A133" s="1">
        <v>635</v>
      </c>
      <c r="B133" s="1" t="str">
        <f>"119573"</f>
        <v>119573</v>
      </c>
      <c r="C133" s="1" t="s">
        <v>60</v>
      </c>
      <c r="D133" s="1" t="s">
        <v>8</v>
      </c>
      <c r="E133" s="1">
        <v>1</v>
      </c>
    </row>
    <row r="134" spans="1:5" x14ac:dyDescent="0.25">
      <c r="A134" s="1">
        <v>635</v>
      </c>
      <c r="B134" s="1" t="str">
        <f>"056583"</f>
        <v>056583</v>
      </c>
      <c r="C134" s="1" t="s">
        <v>100</v>
      </c>
      <c r="D134" s="1" t="s">
        <v>8</v>
      </c>
      <c r="E134" s="1">
        <v>2</v>
      </c>
    </row>
    <row r="135" spans="1:5" x14ac:dyDescent="0.25">
      <c r="A135" s="1">
        <v>635</v>
      </c>
      <c r="B135" s="1" t="str">
        <f>"243295"</f>
        <v>243295</v>
      </c>
      <c r="C135" s="1" t="s">
        <v>151</v>
      </c>
      <c r="D135" s="1" t="s">
        <v>23</v>
      </c>
      <c r="E135" s="1">
        <v>5</v>
      </c>
    </row>
    <row r="136" spans="1:5" x14ac:dyDescent="0.25">
      <c r="A136" s="1">
        <v>635</v>
      </c>
      <c r="B136" s="1" t="str">
        <f>"232517"</f>
        <v>232517</v>
      </c>
      <c r="C136" s="1" t="s">
        <v>173</v>
      </c>
      <c r="D136" s="1" t="s">
        <v>8</v>
      </c>
      <c r="E136" s="1">
        <v>7</v>
      </c>
    </row>
    <row r="137" spans="1:5" x14ac:dyDescent="0.25">
      <c r="A137" s="1">
        <v>635</v>
      </c>
      <c r="B137" s="1" t="str">
        <f>"232518"</f>
        <v>232518</v>
      </c>
      <c r="C137" s="1" t="s">
        <v>17</v>
      </c>
      <c r="D137" s="1" t="s">
        <v>8</v>
      </c>
      <c r="E137" s="1">
        <v>1</v>
      </c>
    </row>
    <row r="138" spans="1:5" x14ac:dyDescent="0.25">
      <c r="A138" s="1">
        <v>635</v>
      </c>
      <c r="B138" s="1" t="str">
        <f>"222047"</f>
        <v>222047</v>
      </c>
      <c r="C138" s="1" t="s">
        <v>79</v>
      </c>
      <c r="D138" s="1" t="s">
        <v>8</v>
      </c>
      <c r="E138" s="1">
        <v>2</v>
      </c>
    </row>
    <row r="139" spans="1:5" x14ac:dyDescent="0.25">
      <c r="A139" s="1">
        <v>635</v>
      </c>
      <c r="B139" s="1" t="str">
        <f>"222048"</f>
        <v>222048</v>
      </c>
      <c r="C139" s="1" t="s">
        <v>16</v>
      </c>
      <c r="D139" s="1" t="s">
        <v>8</v>
      </c>
      <c r="E139" s="1">
        <v>1</v>
      </c>
    </row>
    <row r="140" spans="1:5" x14ac:dyDescent="0.25">
      <c r="A140" s="1">
        <v>635</v>
      </c>
      <c r="B140" s="1" t="str">
        <f>"199927"</f>
        <v>199927</v>
      </c>
      <c r="C140" s="1" t="s">
        <v>119</v>
      </c>
      <c r="D140" s="1" t="s">
        <v>8</v>
      </c>
      <c r="E140" s="1">
        <v>3</v>
      </c>
    </row>
    <row r="141" spans="1:5" x14ac:dyDescent="0.25">
      <c r="A141" s="1">
        <v>635</v>
      </c>
      <c r="B141" s="1" t="str">
        <f>"235056"</f>
        <v>235056</v>
      </c>
      <c r="C141" s="1" t="s">
        <v>29</v>
      </c>
      <c r="D141" s="1" t="s">
        <v>8</v>
      </c>
      <c r="E141" s="1">
        <v>1</v>
      </c>
    </row>
    <row r="142" spans="1:5" x14ac:dyDescent="0.25">
      <c r="A142" s="1">
        <v>635</v>
      </c>
      <c r="B142" s="1" t="str">
        <f>"246093"</f>
        <v>246093</v>
      </c>
      <c r="C142" s="1" t="s">
        <v>164</v>
      </c>
      <c r="D142" s="1" t="s">
        <v>23</v>
      </c>
      <c r="E142" s="1">
        <v>6</v>
      </c>
    </row>
    <row r="143" spans="1:5" x14ac:dyDescent="0.25">
      <c r="A143" s="1">
        <v>635</v>
      </c>
      <c r="B143" s="1" t="str">
        <f>"256416"</f>
        <v>256416</v>
      </c>
      <c r="C143" s="1" t="s">
        <v>71</v>
      </c>
      <c r="D143" s="1" t="s">
        <v>8</v>
      </c>
      <c r="E143" s="1">
        <v>1</v>
      </c>
    </row>
    <row r="144" spans="1:5" x14ac:dyDescent="0.25">
      <c r="A144" s="1">
        <v>635</v>
      </c>
      <c r="B144" s="1" t="str">
        <f>"178921"</f>
        <v>178921</v>
      </c>
      <c r="C144" s="1" t="s">
        <v>191</v>
      </c>
      <c r="D144" s="1" t="s">
        <v>8</v>
      </c>
      <c r="E144" s="1">
        <v>9</v>
      </c>
    </row>
    <row r="145" spans="1:5" x14ac:dyDescent="0.25">
      <c r="A145" s="1">
        <v>635</v>
      </c>
      <c r="B145" s="1" t="str">
        <f>"178455"</f>
        <v>178455</v>
      </c>
      <c r="C145" s="1" t="s">
        <v>194</v>
      </c>
      <c r="D145" s="1" t="s">
        <v>8</v>
      </c>
      <c r="E145" s="1">
        <v>11</v>
      </c>
    </row>
    <row r="146" spans="1:5" x14ac:dyDescent="0.25">
      <c r="A146" s="1">
        <v>635</v>
      </c>
      <c r="B146" s="1" t="str">
        <f>"199913"</f>
        <v>199913</v>
      </c>
      <c r="C146" s="1" t="s">
        <v>86</v>
      </c>
      <c r="D146" s="1" t="s">
        <v>8</v>
      </c>
      <c r="E146" s="1">
        <v>2</v>
      </c>
    </row>
    <row r="147" spans="1:5" x14ac:dyDescent="0.25">
      <c r="A147" s="1">
        <v>635</v>
      </c>
      <c r="B147" s="1" t="str">
        <f>"223793"</f>
        <v>223793</v>
      </c>
      <c r="C147" s="1" t="s">
        <v>244</v>
      </c>
      <c r="D147" s="1" t="s">
        <v>8</v>
      </c>
      <c r="E147" s="1">
        <v>52</v>
      </c>
    </row>
    <row r="148" spans="1:5" x14ac:dyDescent="0.25">
      <c r="A148" s="1">
        <v>635</v>
      </c>
      <c r="B148" s="1" t="str">
        <f>"217280"</f>
        <v>217280</v>
      </c>
      <c r="C148" s="1" t="s">
        <v>239</v>
      </c>
      <c r="D148" s="1" t="s">
        <v>8</v>
      </c>
      <c r="E148" s="1">
        <v>40</v>
      </c>
    </row>
    <row r="149" spans="1:5" x14ac:dyDescent="0.25">
      <c r="A149" s="1">
        <v>635</v>
      </c>
      <c r="B149" s="1" t="str">
        <f>"199928"</f>
        <v>199928</v>
      </c>
      <c r="C149" s="1" t="s">
        <v>174</v>
      </c>
      <c r="D149" s="1" t="s">
        <v>8</v>
      </c>
      <c r="E149" s="1">
        <v>7</v>
      </c>
    </row>
    <row r="150" spans="1:5" x14ac:dyDescent="0.25">
      <c r="A150" s="1">
        <v>635</v>
      </c>
      <c r="B150" s="1" t="str">
        <f>"235038"</f>
        <v>235038</v>
      </c>
      <c r="C150" s="1" t="s">
        <v>169</v>
      </c>
      <c r="D150" s="1" t="s">
        <v>8</v>
      </c>
      <c r="E150" s="1">
        <v>6</v>
      </c>
    </row>
    <row r="151" spans="1:5" x14ac:dyDescent="0.25">
      <c r="A151" s="1">
        <v>635</v>
      </c>
      <c r="B151" s="1" t="str">
        <f>"199936"</f>
        <v>199936</v>
      </c>
      <c r="C151" s="1" t="s">
        <v>85</v>
      </c>
      <c r="D151" s="1" t="s">
        <v>8</v>
      </c>
      <c r="E151" s="1">
        <v>2</v>
      </c>
    </row>
    <row r="152" spans="1:5" x14ac:dyDescent="0.25">
      <c r="A152" s="1">
        <v>635</v>
      </c>
      <c r="B152" s="1" t="str">
        <f>"299442"</f>
        <v>299442</v>
      </c>
      <c r="C152" s="1" t="s">
        <v>45</v>
      </c>
      <c r="D152" s="1" t="s">
        <v>8</v>
      </c>
      <c r="E152" s="1">
        <v>1</v>
      </c>
    </row>
    <row r="153" spans="1:5" x14ac:dyDescent="0.25">
      <c r="A153" s="1">
        <v>635</v>
      </c>
      <c r="B153" s="1" t="str">
        <f>"267880"</f>
        <v>267880</v>
      </c>
      <c r="C153" s="1" t="s">
        <v>51</v>
      </c>
      <c r="D153" s="1" t="s">
        <v>8</v>
      </c>
      <c r="E153" s="1">
        <v>1</v>
      </c>
    </row>
    <row r="154" spans="1:5" x14ac:dyDescent="0.25">
      <c r="A154" s="1">
        <v>635</v>
      </c>
      <c r="B154" s="1" t="str">
        <f>"224702"</f>
        <v>224702</v>
      </c>
      <c r="C154" s="1" t="s">
        <v>14</v>
      </c>
      <c r="D154" s="1" t="s">
        <v>15</v>
      </c>
      <c r="E154" s="1">
        <v>1</v>
      </c>
    </row>
    <row r="155" spans="1:5" x14ac:dyDescent="0.25">
      <c r="A155" s="1">
        <v>635</v>
      </c>
      <c r="B155" s="1" t="str">
        <f>"400869"</f>
        <v>400869</v>
      </c>
      <c r="C155" s="1" t="s">
        <v>44</v>
      </c>
      <c r="D155" s="1" t="s">
        <v>8</v>
      </c>
      <c r="E155" s="1">
        <v>1</v>
      </c>
    </row>
    <row r="156" spans="1:5" x14ac:dyDescent="0.25">
      <c r="A156" s="1">
        <v>635</v>
      </c>
      <c r="B156" s="1" t="str">
        <f>"158596"</f>
        <v>158596</v>
      </c>
      <c r="C156" s="1" t="s">
        <v>111</v>
      </c>
      <c r="D156" s="1" t="s">
        <v>8</v>
      </c>
      <c r="E156" s="1">
        <v>3</v>
      </c>
    </row>
    <row r="157" spans="1:5" x14ac:dyDescent="0.25">
      <c r="A157" s="1">
        <v>635</v>
      </c>
      <c r="B157" s="1" t="str">
        <f>"235042"</f>
        <v>235042</v>
      </c>
      <c r="C157" s="1" t="s">
        <v>126</v>
      </c>
      <c r="D157" s="1" t="s">
        <v>8</v>
      </c>
      <c r="E157" s="1">
        <v>4</v>
      </c>
    </row>
    <row r="158" spans="1:5" x14ac:dyDescent="0.25">
      <c r="A158" s="1">
        <v>635</v>
      </c>
      <c r="B158" s="1" t="str">
        <f>"235047"</f>
        <v>235047</v>
      </c>
      <c r="C158" s="1" t="s">
        <v>129</v>
      </c>
      <c r="D158" s="1" t="s">
        <v>15</v>
      </c>
      <c r="E158" s="1">
        <v>4</v>
      </c>
    </row>
    <row r="159" spans="1:5" x14ac:dyDescent="0.25">
      <c r="A159" s="1">
        <v>635</v>
      </c>
      <c r="B159" s="1" t="str">
        <f>"224701"</f>
        <v>224701</v>
      </c>
      <c r="C159" s="1" t="s">
        <v>43</v>
      </c>
      <c r="D159" s="1" t="s">
        <v>15</v>
      </c>
      <c r="E159" s="1">
        <v>1</v>
      </c>
    </row>
    <row r="160" spans="1:5" x14ac:dyDescent="0.25">
      <c r="A160" s="1">
        <v>635</v>
      </c>
      <c r="B160" s="1" t="str">
        <f>"297664"</f>
        <v>297664</v>
      </c>
      <c r="C160" s="1" t="s">
        <v>177</v>
      </c>
      <c r="D160" s="1" t="s">
        <v>15</v>
      </c>
      <c r="E160" s="1">
        <v>7</v>
      </c>
    </row>
    <row r="161" spans="1:5" x14ac:dyDescent="0.25">
      <c r="A161" s="1">
        <v>635</v>
      </c>
      <c r="B161" s="1" t="str">
        <f>"212614"</f>
        <v>212614</v>
      </c>
      <c r="C161" s="1" t="s">
        <v>5</v>
      </c>
      <c r="D161" s="1" t="s">
        <v>6</v>
      </c>
      <c r="E161" s="1">
        <v>0.64</v>
      </c>
    </row>
    <row r="162" spans="1:5" x14ac:dyDescent="0.25">
      <c r="A162" s="1">
        <v>635</v>
      </c>
      <c r="B162" s="1" t="str">
        <f>"264845"</f>
        <v>264845</v>
      </c>
      <c r="C162" s="1" t="s">
        <v>103</v>
      </c>
      <c r="D162" s="1" t="s">
        <v>6</v>
      </c>
      <c r="E162" s="1">
        <v>2.3199999999999998</v>
      </c>
    </row>
    <row r="163" spans="1:5" x14ac:dyDescent="0.25">
      <c r="A163" s="1">
        <v>635</v>
      </c>
      <c r="B163" s="1" t="str">
        <f>"267875"</f>
        <v>267875</v>
      </c>
      <c r="C163" s="1" t="s">
        <v>49</v>
      </c>
      <c r="D163" s="1" t="s">
        <v>8</v>
      </c>
      <c r="E163" s="1">
        <v>1</v>
      </c>
    </row>
    <row r="164" spans="1:5" x14ac:dyDescent="0.25">
      <c r="A164" s="1">
        <v>635</v>
      </c>
      <c r="B164" s="1" t="str">
        <f>"267876"</f>
        <v>267876</v>
      </c>
      <c r="C164" s="1" t="s">
        <v>69</v>
      </c>
      <c r="D164" s="1" t="s">
        <v>8</v>
      </c>
      <c r="E164" s="1">
        <v>1</v>
      </c>
    </row>
    <row r="165" spans="1:5" x14ac:dyDescent="0.25">
      <c r="A165" s="1">
        <v>635</v>
      </c>
      <c r="B165" s="1" t="str">
        <f>"293106"</f>
        <v>293106</v>
      </c>
      <c r="C165" s="1" t="s">
        <v>220</v>
      </c>
      <c r="D165" s="1" t="s">
        <v>23</v>
      </c>
      <c r="E165" s="1">
        <v>21</v>
      </c>
    </row>
    <row r="166" spans="1:5" x14ac:dyDescent="0.25">
      <c r="A166" s="1">
        <v>635</v>
      </c>
      <c r="B166" s="1" t="str">
        <f>"079938"</f>
        <v>079938</v>
      </c>
      <c r="C166" s="1" t="s">
        <v>227</v>
      </c>
      <c r="D166" s="1" t="s">
        <v>228</v>
      </c>
      <c r="E166" s="1">
        <v>25</v>
      </c>
    </row>
    <row r="167" spans="1:5" x14ac:dyDescent="0.25">
      <c r="A167" s="1">
        <v>635</v>
      </c>
      <c r="B167" s="1" t="str">
        <f>"317065"</f>
        <v>317065</v>
      </c>
      <c r="C167" s="1" t="s">
        <v>200</v>
      </c>
      <c r="D167" s="1" t="s">
        <v>23</v>
      </c>
      <c r="E167" s="1">
        <v>13</v>
      </c>
    </row>
    <row r="168" spans="1:5" x14ac:dyDescent="0.25">
      <c r="A168" s="1">
        <v>635</v>
      </c>
      <c r="B168" s="1" t="str">
        <f>"287733"</f>
        <v>287733</v>
      </c>
      <c r="C168" s="1" t="s">
        <v>52</v>
      </c>
      <c r="D168" s="1" t="s">
        <v>8</v>
      </c>
      <c r="E168" s="1">
        <v>1</v>
      </c>
    </row>
    <row r="169" spans="1:5" x14ac:dyDescent="0.25">
      <c r="A169" s="1">
        <v>635</v>
      </c>
      <c r="B169" s="1" t="str">
        <f>"223794"</f>
        <v>223794</v>
      </c>
      <c r="C169" s="1" t="s">
        <v>252</v>
      </c>
      <c r="D169" s="1" t="s">
        <v>8</v>
      </c>
      <c r="E169" s="1">
        <v>223</v>
      </c>
    </row>
    <row r="170" spans="1:5" x14ac:dyDescent="0.25">
      <c r="A170" s="1">
        <v>635</v>
      </c>
      <c r="B170" s="1" t="str">
        <f>"222069"</f>
        <v>222069</v>
      </c>
      <c r="C170" s="1" t="s">
        <v>223</v>
      </c>
      <c r="D170" s="1" t="s">
        <v>8</v>
      </c>
      <c r="E170" s="1">
        <v>22</v>
      </c>
    </row>
    <row r="171" spans="1:5" x14ac:dyDescent="0.25">
      <c r="A171" s="1">
        <v>635</v>
      </c>
      <c r="B171" s="1" t="str">
        <f>"242804"</f>
        <v>242804</v>
      </c>
      <c r="C171" s="1" t="s">
        <v>242</v>
      </c>
      <c r="D171" s="1" t="s">
        <v>8</v>
      </c>
      <c r="E171" s="1">
        <v>48</v>
      </c>
    </row>
    <row r="172" spans="1:5" x14ac:dyDescent="0.25">
      <c r="A172" s="1">
        <v>635</v>
      </c>
      <c r="B172" s="1" t="str">
        <f>"199937"</f>
        <v>199937</v>
      </c>
      <c r="C172" s="1" t="s">
        <v>236</v>
      </c>
      <c r="D172" s="1" t="s">
        <v>8</v>
      </c>
      <c r="E172" s="1">
        <v>36</v>
      </c>
    </row>
    <row r="173" spans="1:5" x14ac:dyDescent="0.25">
      <c r="A173" s="1">
        <v>635</v>
      </c>
      <c r="B173" s="1" t="str">
        <f>"002960"</f>
        <v>002960</v>
      </c>
      <c r="C173" s="1" t="s">
        <v>250</v>
      </c>
      <c r="D173" s="1" t="s">
        <v>8</v>
      </c>
      <c r="E173" s="1">
        <v>88</v>
      </c>
    </row>
    <row r="174" spans="1:5" x14ac:dyDescent="0.25">
      <c r="A174" s="1">
        <v>635</v>
      </c>
      <c r="B174" s="1" t="str">
        <f>"234058"</f>
        <v>234058</v>
      </c>
      <c r="C174" s="1" t="s">
        <v>146</v>
      </c>
      <c r="D174" s="1" t="s">
        <v>8</v>
      </c>
      <c r="E174" s="1">
        <v>5</v>
      </c>
    </row>
    <row r="175" spans="1:5" x14ac:dyDescent="0.25">
      <c r="A175" s="1">
        <v>635</v>
      </c>
      <c r="B175" s="1" t="str">
        <f>"235037"</f>
        <v>235037</v>
      </c>
      <c r="C175" s="1" t="s">
        <v>153</v>
      </c>
      <c r="D175" s="1" t="s">
        <v>8</v>
      </c>
      <c r="E175" s="1">
        <v>5</v>
      </c>
    </row>
    <row r="176" spans="1:5" x14ac:dyDescent="0.25">
      <c r="A176" s="1">
        <v>635</v>
      </c>
      <c r="B176" s="1" t="str">
        <f>"223783"</f>
        <v>223783</v>
      </c>
      <c r="C176" s="1" t="s">
        <v>245</v>
      </c>
      <c r="D176" s="1" t="s">
        <v>8</v>
      </c>
      <c r="E176" s="1">
        <v>53</v>
      </c>
    </row>
    <row r="177" spans="1:5" x14ac:dyDescent="0.25">
      <c r="A177" s="1">
        <v>635</v>
      </c>
      <c r="B177" s="1" t="str">
        <f>"235057"</f>
        <v>235057</v>
      </c>
      <c r="C177" s="1" t="s">
        <v>243</v>
      </c>
      <c r="D177" s="1" t="s">
        <v>8</v>
      </c>
      <c r="E177" s="1">
        <v>52</v>
      </c>
    </row>
    <row r="178" spans="1:5" x14ac:dyDescent="0.25">
      <c r="A178" s="1">
        <v>635</v>
      </c>
      <c r="B178" s="1" t="str">
        <f>"249517"</f>
        <v>249517</v>
      </c>
      <c r="C178" s="1" t="s">
        <v>241</v>
      </c>
      <c r="D178" s="1" t="s">
        <v>8</v>
      </c>
      <c r="E178" s="1">
        <v>47</v>
      </c>
    </row>
    <row r="179" spans="1:5" x14ac:dyDescent="0.25">
      <c r="A179" s="1">
        <v>635</v>
      </c>
      <c r="B179" s="1" t="str">
        <f>"199932"</f>
        <v>199932</v>
      </c>
      <c r="C179" s="1" t="s">
        <v>207</v>
      </c>
      <c r="D179" s="1" t="s">
        <v>8</v>
      </c>
      <c r="E179" s="1">
        <v>14</v>
      </c>
    </row>
    <row r="180" spans="1:5" x14ac:dyDescent="0.25">
      <c r="A180" s="1">
        <v>635</v>
      </c>
      <c r="B180" s="1" t="str">
        <f>"232469"</f>
        <v>232469</v>
      </c>
      <c r="C180" s="1" t="s">
        <v>170</v>
      </c>
      <c r="D180" s="1" t="s">
        <v>23</v>
      </c>
      <c r="E180" s="1">
        <v>6</v>
      </c>
    </row>
    <row r="181" spans="1:5" x14ac:dyDescent="0.25">
      <c r="A181" s="1">
        <v>635</v>
      </c>
      <c r="B181" s="1" t="str">
        <f>"079767"</f>
        <v>079767</v>
      </c>
      <c r="C181" s="1" t="s">
        <v>152</v>
      </c>
      <c r="D181" s="1" t="s">
        <v>8</v>
      </c>
      <c r="E181" s="1">
        <v>5</v>
      </c>
    </row>
    <row r="182" spans="1:5" x14ac:dyDescent="0.25">
      <c r="A182" s="1">
        <v>635</v>
      </c>
      <c r="B182" s="1" t="str">
        <f>"199399"</f>
        <v>199399</v>
      </c>
      <c r="C182" s="1" t="s">
        <v>91</v>
      </c>
      <c r="D182" s="1" t="s">
        <v>8</v>
      </c>
      <c r="E182" s="1">
        <v>2</v>
      </c>
    </row>
    <row r="183" spans="1:5" x14ac:dyDescent="0.25">
      <c r="A183" s="1">
        <v>635</v>
      </c>
      <c r="B183" s="1" t="str">
        <f>"223795"</f>
        <v>223795</v>
      </c>
      <c r="C183" s="1" t="s">
        <v>107</v>
      </c>
      <c r="D183" s="1" t="s">
        <v>8</v>
      </c>
      <c r="E183" s="1">
        <v>3</v>
      </c>
    </row>
    <row r="184" spans="1:5" x14ac:dyDescent="0.25">
      <c r="A184" s="1">
        <v>635</v>
      </c>
      <c r="B184" s="1" t="str">
        <f>"222075"</f>
        <v>222075</v>
      </c>
      <c r="C184" s="1" t="s">
        <v>21</v>
      </c>
      <c r="D184" s="1" t="s">
        <v>8</v>
      </c>
      <c r="E184" s="1">
        <v>1</v>
      </c>
    </row>
    <row r="185" spans="1:5" x14ac:dyDescent="0.25">
      <c r="A185" s="1">
        <v>635</v>
      </c>
      <c r="B185" s="1" t="str">
        <f>"305008"</f>
        <v>305008</v>
      </c>
      <c r="C185" s="1" t="s">
        <v>65</v>
      </c>
      <c r="D185" s="1" t="s">
        <v>8</v>
      </c>
      <c r="E185" s="1">
        <v>1</v>
      </c>
    </row>
    <row r="186" spans="1:5" x14ac:dyDescent="0.25">
      <c r="A186" s="1">
        <v>635</v>
      </c>
      <c r="B186" s="1" t="str">
        <f>"222078"</f>
        <v>222078</v>
      </c>
      <c r="C186" s="1" t="s">
        <v>187</v>
      </c>
      <c r="D186" s="1" t="s">
        <v>8</v>
      </c>
      <c r="E186" s="1">
        <v>8</v>
      </c>
    </row>
    <row r="187" spans="1:5" x14ac:dyDescent="0.25">
      <c r="A187" s="1">
        <v>635</v>
      </c>
      <c r="B187" s="1" t="str">
        <f>"222077"</f>
        <v>222077</v>
      </c>
      <c r="C187" s="1" t="s">
        <v>225</v>
      </c>
      <c r="D187" s="1" t="s">
        <v>8</v>
      </c>
      <c r="E187" s="1">
        <v>24</v>
      </c>
    </row>
    <row r="188" spans="1:5" x14ac:dyDescent="0.25">
      <c r="A188" s="1">
        <v>635</v>
      </c>
      <c r="B188" s="1" t="str">
        <f>"222076"</f>
        <v>222076</v>
      </c>
      <c r="C188" s="1" t="s">
        <v>188</v>
      </c>
      <c r="D188" s="1" t="s">
        <v>8</v>
      </c>
      <c r="E188" s="1">
        <v>9</v>
      </c>
    </row>
    <row r="189" spans="1:5" x14ac:dyDescent="0.25">
      <c r="A189" s="1">
        <v>635</v>
      </c>
      <c r="B189" s="1" t="str">
        <f>"199931"</f>
        <v>199931</v>
      </c>
      <c r="C189" s="1" t="s">
        <v>213</v>
      </c>
      <c r="D189" s="1" t="s">
        <v>8</v>
      </c>
      <c r="E189" s="1">
        <v>18</v>
      </c>
    </row>
    <row r="190" spans="1:5" x14ac:dyDescent="0.25">
      <c r="A190" s="1">
        <v>635</v>
      </c>
      <c r="B190" s="1" t="str">
        <f>"199939"</f>
        <v>199939</v>
      </c>
      <c r="C190" s="1" t="s">
        <v>234</v>
      </c>
      <c r="D190" s="1" t="s">
        <v>8</v>
      </c>
      <c r="E190" s="1">
        <v>32</v>
      </c>
    </row>
    <row r="191" spans="1:5" x14ac:dyDescent="0.25">
      <c r="A191" s="1">
        <v>635</v>
      </c>
      <c r="B191" s="1" t="str">
        <f>"207888"</f>
        <v>207888</v>
      </c>
      <c r="C191" s="1" t="s">
        <v>208</v>
      </c>
      <c r="D191" s="1" t="s">
        <v>23</v>
      </c>
      <c r="E191" s="1">
        <v>14</v>
      </c>
    </row>
    <row r="192" spans="1:5" x14ac:dyDescent="0.25">
      <c r="A192" s="1">
        <v>635</v>
      </c>
      <c r="B192" s="1" t="str">
        <f>"195308"</f>
        <v>195308</v>
      </c>
      <c r="C192" s="1" t="s">
        <v>64</v>
      </c>
      <c r="D192" s="1" t="s">
        <v>8</v>
      </c>
      <c r="E192" s="1">
        <v>1</v>
      </c>
    </row>
    <row r="193" spans="1:5" x14ac:dyDescent="0.25">
      <c r="A193" s="1">
        <v>635</v>
      </c>
      <c r="B193" s="1" t="str">
        <f>"208709"</f>
        <v>208709</v>
      </c>
      <c r="C193" s="1" t="s">
        <v>75</v>
      </c>
      <c r="D193" s="1" t="s">
        <v>8</v>
      </c>
      <c r="E193" s="1">
        <v>2</v>
      </c>
    </row>
    <row r="194" spans="1:5" x14ac:dyDescent="0.25">
      <c r="A194" s="1">
        <v>635</v>
      </c>
      <c r="B194" s="1" t="str">
        <f>"325398"</f>
        <v>325398</v>
      </c>
      <c r="C194" s="1" t="s">
        <v>56</v>
      </c>
      <c r="D194" s="1" t="s">
        <v>8</v>
      </c>
      <c r="E194" s="1">
        <v>1</v>
      </c>
    </row>
    <row r="195" spans="1:5" x14ac:dyDescent="0.25">
      <c r="A195" s="1">
        <v>635</v>
      </c>
      <c r="B195" s="1" t="str">
        <f>"266215"</f>
        <v>266215</v>
      </c>
      <c r="C195" s="1" t="s">
        <v>193</v>
      </c>
      <c r="D195" s="1" t="s">
        <v>8</v>
      </c>
      <c r="E195" s="1">
        <v>10</v>
      </c>
    </row>
    <row r="196" spans="1:5" x14ac:dyDescent="0.25">
      <c r="A196" s="1">
        <v>635</v>
      </c>
      <c r="B196" s="1" t="str">
        <f>"181149"</f>
        <v>181149</v>
      </c>
      <c r="C196" s="1" t="s">
        <v>123</v>
      </c>
      <c r="D196" s="1" t="s">
        <v>8</v>
      </c>
      <c r="E196" s="1">
        <v>4</v>
      </c>
    </row>
    <row r="197" spans="1:5" x14ac:dyDescent="0.25">
      <c r="A197" s="1">
        <v>635</v>
      </c>
      <c r="B197" s="1" t="str">
        <f>"288743"</f>
        <v>288743</v>
      </c>
      <c r="C197" s="1" t="s">
        <v>92</v>
      </c>
      <c r="D197" s="1" t="s">
        <v>8</v>
      </c>
      <c r="E197" s="1">
        <v>2</v>
      </c>
    </row>
    <row r="198" spans="1:5" x14ac:dyDescent="0.25">
      <c r="A198" s="1">
        <v>635</v>
      </c>
      <c r="B198" s="1" t="str">
        <f>"313979"</f>
        <v>313979</v>
      </c>
      <c r="C198" s="1" t="s">
        <v>34</v>
      </c>
      <c r="D198" s="1" t="s">
        <v>8</v>
      </c>
      <c r="E198" s="1">
        <v>1</v>
      </c>
    </row>
    <row r="199" spans="1:5" x14ac:dyDescent="0.25">
      <c r="A199" s="1">
        <v>635</v>
      </c>
      <c r="B199" s="1" t="str">
        <f>"032035"</f>
        <v>032035</v>
      </c>
      <c r="C199" s="1" t="s">
        <v>25</v>
      </c>
      <c r="D199" s="1" t="s">
        <v>8</v>
      </c>
      <c r="E199" s="1">
        <v>1</v>
      </c>
    </row>
    <row r="200" spans="1:5" x14ac:dyDescent="0.25">
      <c r="A200" s="1">
        <v>635</v>
      </c>
      <c r="B200" s="1" t="str">
        <f>"243293"</f>
        <v>243293</v>
      </c>
      <c r="C200" s="1" t="s">
        <v>35</v>
      </c>
      <c r="D200" s="1" t="s">
        <v>8</v>
      </c>
      <c r="E200" s="1">
        <v>1</v>
      </c>
    </row>
    <row r="201" spans="1:5" x14ac:dyDescent="0.25">
      <c r="A201" s="1">
        <v>635</v>
      </c>
      <c r="B201" s="1" t="str">
        <f>"297331"</f>
        <v>297331</v>
      </c>
      <c r="C201" s="1" t="s">
        <v>240</v>
      </c>
      <c r="D201" s="1" t="s">
        <v>6</v>
      </c>
      <c r="E201" s="1">
        <v>42.12</v>
      </c>
    </row>
    <row r="202" spans="1:5" x14ac:dyDescent="0.25">
      <c r="A202" s="1">
        <v>635</v>
      </c>
      <c r="B202" s="1" t="str">
        <f>"257626"</f>
        <v>257626</v>
      </c>
      <c r="C202" s="1" t="s">
        <v>136</v>
      </c>
      <c r="D202" s="1" t="s">
        <v>8</v>
      </c>
      <c r="E202" s="1">
        <v>4</v>
      </c>
    </row>
    <row r="203" spans="1:5" x14ac:dyDescent="0.25">
      <c r="A203" s="1">
        <v>635</v>
      </c>
      <c r="B203" s="1" t="str">
        <f>"009206"</f>
        <v>009206</v>
      </c>
      <c r="C203" s="1" t="s">
        <v>155</v>
      </c>
      <c r="D203" s="1" t="s">
        <v>8</v>
      </c>
      <c r="E203" s="1">
        <v>5</v>
      </c>
    </row>
    <row r="204" spans="1:5" x14ac:dyDescent="0.25">
      <c r="A204" s="1">
        <v>635</v>
      </c>
      <c r="B204" s="1" t="str">
        <f>"176960"</f>
        <v>176960</v>
      </c>
      <c r="C204" s="1" t="s">
        <v>144</v>
      </c>
      <c r="D204" s="1" t="s">
        <v>8</v>
      </c>
      <c r="E204" s="1">
        <v>4</v>
      </c>
    </row>
    <row r="205" spans="1:5" x14ac:dyDescent="0.25">
      <c r="A205" s="1">
        <v>635</v>
      </c>
      <c r="B205" s="1" t="str">
        <f>"260879"</f>
        <v>260879</v>
      </c>
      <c r="C205" s="1" t="s">
        <v>102</v>
      </c>
      <c r="D205" s="1" t="s">
        <v>8</v>
      </c>
      <c r="E205" s="1">
        <v>2</v>
      </c>
    </row>
    <row r="206" spans="1:5" x14ac:dyDescent="0.25">
      <c r="A206" s="1">
        <v>635</v>
      </c>
      <c r="B206" s="1" t="str">
        <f>"304679"</f>
        <v>304679</v>
      </c>
      <c r="C206" s="1" t="s">
        <v>48</v>
      </c>
      <c r="D206" s="1" t="s">
        <v>8</v>
      </c>
      <c r="E206" s="1">
        <v>1</v>
      </c>
    </row>
    <row r="207" spans="1:5" x14ac:dyDescent="0.25">
      <c r="A207" s="1">
        <v>635</v>
      </c>
      <c r="B207" s="1" t="str">
        <f>"198511"</f>
        <v>198511</v>
      </c>
      <c r="C207" s="1" t="s">
        <v>28</v>
      </c>
      <c r="D207" s="1" t="s">
        <v>8</v>
      </c>
      <c r="E207" s="1">
        <v>1</v>
      </c>
    </row>
    <row r="208" spans="1:5" x14ac:dyDescent="0.25">
      <c r="A208" s="1">
        <v>635</v>
      </c>
      <c r="B208" s="1" t="str">
        <f>"260880"</f>
        <v>260880</v>
      </c>
      <c r="C208" s="1" t="s">
        <v>24</v>
      </c>
      <c r="D208" s="1" t="s">
        <v>8</v>
      </c>
      <c r="E208" s="1">
        <v>1</v>
      </c>
    </row>
    <row r="209" spans="1:5" x14ac:dyDescent="0.25">
      <c r="A209" s="1">
        <v>635</v>
      </c>
      <c r="B209" s="1" t="str">
        <f>"198512"</f>
        <v>198512</v>
      </c>
      <c r="C209" s="1" t="s">
        <v>128</v>
      </c>
      <c r="D209" s="1" t="s">
        <v>8</v>
      </c>
      <c r="E209" s="1">
        <v>4</v>
      </c>
    </row>
    <row r="210" spans="1:5" x14ac:dyDescent="0.25">
      <c r="A210" s="1">
        <v>635</v>
      </c>
      <c r="B210" s="1" t="str">
        <f>"337860"</f>
        <v>337860</v>
      </c>
      <c r="C210" s="1" t="s">
        <v>72</v>
      </c>
      <c r="D210" s="1" t="s">
        <v>8</v>
      </c>
      <c r="E210" s="1">
        <v>1</v>
      </c>
    </row>
    <row r="211" spans="1:5" x14ac:dyDescent="0.25">
      <c r="A211" s="1">
        <v>635</v>
      </c>
      <c r="B211" s="1" t="str">
        <f>"254301"</f>
        <v>254301</v>
      </c>
      <c r="C211" s="1" t="s">
        <v>66</v>
      </c>
      <c r="D211" s="1" t="s">
        <v>8</v>
      </c>
      <c r="E211" s="1">
        <v>1</v>
      </c>
    </row>
    <row r="212" spans="1:5" x14ac:dyDescent="0.25">
      <c r="A212" s="1">
        <v>635</v>
      </c>
      <c r="B212" s="1" t="str">
        <f>"200097"</f>
        <v>200097</v>
      </c>
      <c r="C212" s="1" t="s">
        <v>68</v>
      </c>
      <c r="D212" s="1" t="s">
        <v>8</v>
      </c>
      <c r="E212" s="1">
        <v>1</v>
      </c>
    </row>
    <row r="213" spans="1:5" x14ac:dyDescent="0.25">
      <c r="A213" s="1">
        <v>635</v>
      </c>
      <c r="B213" s="1" t="str">
        <f>"200059"</f>
        <v>200059</v>
      </c>
      <c r="C213" s="1" t="s">
        <v>58</v>
      </c>
      <c r="D213" s="1" t="s">
        <v>8</v>
      </c>
      <c r="E213" s="1">
        <v>1</v>
      </c>
    </row>
    <row r="214" spans="1:5" x14ac:dyDescent="0.25">
      <c r="A214" s="1">
        <v>635</v>
      </c>
      <c r="B214" s="1" t="str">
        <f>"195345"</f>
        <v>195345</v>
      </c>
      <c r="C214" s="1" t="s">
        <v>195</v>
      </c>
      <c r="D214" s="1" t="s">
        <v>8</v>
      </c>
      <c r="E214" s="1">
        <v>11</v>
      </c>
    </row>
    <row r="215" spans="1:5" x14ac:dyDescent="0.25">
      <c r="A215" s="1">
        <v>635</v>
      </c>
      <c r="B215" s="1" t="str">
        <f>"200092"</f>
        <v>200092</v>
      </c>
      <c r="C215" s="1" t="s">
        <v>206</v>
      </c>
      <c r="D215" s="1" t="s">
        <v>8</v>
      </c>
      <c r="E215" s="1">
        <v>14</v>
      </c>
    </row>
    <row r="216" spans="1:5" x14ac:dyDescent="0.25">
      <c r="A216" s="1">
        <v>635</v>
      </c>
      <c r="B216" s="1" t="str">
        <f>"195346"</f>
        <v>195346</v>
      </c>
      <c r="C216" s="1" t="s">
        <v>160</v>
      </c>
      <c r="D216" s="1" t="s">
        <v>8</v>
      </c>
      <c r="E216" s="1">
        <v>6</v>
      </c>
    </row>
    <row r="217" spans="1:5" x14ac:dyDescent="0.25">
      <c r="A217" s="1">
        <v>635</v>
      </c>
      <c r="B217" s="1" t="str">
        <f>"220020"</f>
        <v>220020</v>
      </c>
      <c r="C217" s="1" t="s">
        <v>216</v>
      </c>
      <c r="D217" s="1" t="s">
        <v>8</v>
      </c>
      <c r="E217" s="1">
        <v>18</v>
      </c>
    </row>
    <row r="218" spans="1:5" x14ac:dyDescent="0.25">
      <c r="A218" s="1">
        <v>635</v>
      </c>
      <c r="B218" s="1" t="str">
        <f>"200055"</f>
        <v>200055</v>
      </c>
      <c r="C218" s="1" t="s">
        <v>140</v>
      </c>
      <c r="D218" s="1" t="s">
        <v>8</v>
      </c>
      <c r="E218" s="1">
        <v>4</v>
      </c>
    </row>
    <row r="219" spans="1:5" x14ac:dyDescent="0.25">
      <c r="A219" s="1">
        <v>635</v>
      </c>
      <c r="B219" s="1" t="str">
        <f>"200093"</f>
        <v>200093</v>
      </c>
      <c r="C219" s="1" t="s">
        <v>11</v>
      </c>
      <c r="D219" s="1" t="s">
        <v>8</v>
      </c>
      <c r="E219" s="1">
        <v>1</v>
      </c>
    </row>
    <row r="220" spans="1:5" x14ac:dyDescent="0.25">
      <c r="A220" s="1">
        <v>635</v>
      </c>
      <c r="B220" s="1" t="str">
        <f>"200052"</f>
        <v>200052</v>
      </c>
      <c r="C220" s="1" t="s">
        <v>143</v>
      </c>
      <c r="D220" s="1" t="s">
        <v>8</v>
      </c>
      <c r="E220" s="1">
        <v>4</v>
      </c>
    </row>
    <row r="221" spans="1:5" x14ac:dyDescent="0.25">
      <c r="A221" s="1">
        <v>635</v>
      </c>
      <c r="B221" s="1" t="str">
        <f>"195344"</f>
        <v>195344</v>
      </c>
      <c r="C221" s="1" t="s">
        <v>63</v>
      </c>
      <c r="D221" s="1" t="s">
        <v>8</v>
      </c>
      <c r="E221" s="1">
        <v>1</v>
      </c>
    </row>
    <row r="222" spans="1:5" x14ac:dyDescent="0.25">
      <c r="A222" s="1">
        <v>635</v>
      </c>
      <c r="B222" s="1" t="str">
        <f>"301130"</f>
        <v>301130</v>
      </c>
      <c r="C222" s="1" t="s">
        <v>168</v>
      </c>
      <c r="D222" s="1" t="s">
        <v>8</v>
      </c>
      <c r="E222" s="1">
        <v>6</v>
      </c>
    </row>
    <row r="223" spans="1:5" x14ac:dyDescent="0.25">
      <c r="A223" s="1">
        <v>635</v>
      </c>
      <c r="B223" s="1" t="str">
        <f>"175454"</f>
        <v>175454</v>
      </c>
      <c r="C223" s="1" t="s">
        <v>74</v>
      </c>
      <c r="D223" s="1" t="s">
        <v>8</v>
      </c>
      <c r="E223" s="1">
        <v>2</v>
      </c>
    </row>
    <row r="224" spans="1:5" x14ac:dyDescent="0.25">
      <c r="A224" s="1">
        <v>635</v>
      </c>
      <c r="B224" s="1" t="str">
        <f>"294925"</f>
        <v>294925</v>
      </c>
      <c r="C224" s="1" t="s">
        <v>95</v>
      </c>
      <c r="D224" s="1" t="s">
        <v>8</v>
      </c>
      <c r="E224" s="1">
        <v>2</v>
      </c>
    </row>
    <row r="225" spans="1:5" x14ac:dyDescent="0.25">
      <c r="A225" s="1">
        <v>635</v>
      </c>
      <c r="B225" s="1" t="str">
        <f>"219540"</f>
        <v>219540</v>
      </c>
      <c r="C225" s="1" t="s">
        <v>118</v>
      </c>
      <c r="D225" s="1" t="s">
        <v>8</v>
      </c>
      <c r="E225" s="1">
        <v>3</v>
      </c>
    </row>
    <row r="226" spans="1:5" x14ac:dyDescent="0.25">
      <c r="A226" s="1">
        <v>635</v>
      </c>
      <c r="B226" s="1" t="str">
        <f>"195348"</f>
        <v>195348</v>
      </c>
      <c r="C226" s="1" t="s">
        <v>70</v>
      </c>
      <c r="D226" s="1" t="s">
        <v>8</v>
      </c>
      <c r="E226" s="1">
        <v>1</v>
      </c>
    </row>
    <row r="227" spans="1:5" x14ac:dyDescent="0.25">
      <c r="A227" s="1">
        <v>635</v>
      </c>
      <c r="B227" s="1" t="str">
        <f>"222600"</f>
        <v>222600</v>
      </c>
      <c r="C227" s="1" t="s">
        <v>27</v>
      </c>
      <c r="D227" s="1" t="s">
        <v>8</v>
      </c>
      <c r="E227" s="1">
        <v>1</v>
      </c>
    </row>
    <row r="228" spans="1:5" x14ac:dyDescent="0.25">
      <c r="A228" s="1">
        <v>635</v>
      </c>
      <c r="B228" s="1" t="str">
        <f>"293108"</f>
        <v>293108</v>
      </c>
      <c r="C228" s="1" t="s">
        <v>76</v>
      </c>
      <c r="D228" s="1" t="s">
        <v>23</v>
      </c>
      <c r="E228" s="1">
        <v>2</v>
      </c>
    </row>
    <row r="229" spans="1:5" x14ac:dyDescent="0.25">
      <c r="A229" s="1">
        <v>635</v>
      </c>
      <c r="B229" s="1" t="str">
        <f>"179134"</f>
        <v>179134</v>
      </c>
      <c r="C229" s="1" t="s">
        <v>18</v>
      </c>
      <c r="D229" s="1" t="s">
        <v>8</v>
      </c>
      <c r="E229" s="1">
        <v>1</v>
      </c>
    </row>
    <row r="230" spans="1:5" x14ac:dyDescent="0.25">
      <c r="A230" s="1">
        <v>635</v>
      </c>
      <c r="B230" s="1" t="str">
        <f>"195350"</f>
        <v>195350</v>
      </c>
      <c r="C230" s="1" t="s">
        <v>120</v>
      </c>
      <c r="D230" s="1" t="s">
        <v>8</v>
      </c>
      <c r="E230" s="1">
        <v>3</v>
      </c>
    </row>
    <row r="231" spans="1:5" x14ac:dyDescent="0.25">
      <c r="A231" s="1">
        <v>635</v>
      </c>
      <c r="B231" s="1" t="str">
        <f>"007067"</f>
        <v>007067</v>
      </c>
      <c r="C231" s="1" t="s">
        <v>73</v>
      </c>
      <c r="D231" s="1" t="s">
        <v>8</v>
      </c>
      <c r="E231" s="1">
        <v>2</v>
      </c>
    </row>
    <row r="232" spans="1:5" x14ac:dyDescent="0.25">
      <c r="A232" s="1">
        <v>635</v>
      </c>
      <c r="B232" s="1" t="str">
        <f>"224697"</f>
        <v>224697</v>
      </c>
      <c r="C232" s="1" t="s">
        <v>175</v>
      </c>
      <c r="D232" s="1" t="s">
        <v>8</v>
      </c>
      <c r="E232" s="1">
        <v>7</v>
      </c>
    </row>
    <row r="233" spans="1:5" x14ac:dyDescent="0.25">
      <c r="A233" s="1">
        <v>635</v>
      </c>
      <c r="B233" s="1" t="str">
        <f>"115492"</f>
        <v>115492</v>
      </c>
      <c r="C233" s="1" t="s">
        <v>125</v>
      </c>
      <c r="D233" s="1" t="s">
        <v>8</v>
      </c>
      <c r="E233" s="1">
        <v>4</v>
      </c>
    </row>
    <row r="234" spans="1:5" x14ac:dyDescent="0.25">
      <c r="A234" s="1">
        <v>635</v>
      </c>
      <c r="B234" s="1" t="str">
        <f>"111878"</f>
        <v>111878</v>
      </c>
      <c r="C234" s="1" t="s">
        <v>113</v>
      </c>
      <c r="D234" s="1" t="s">
        <v>8</v>
      </c>
      <c r="E234" s="1">
        <v>3</v>
      </c>
    </row>
    <row r="235" spans="1:5" x14ac:dyDescent="0.25">
      <c r="A235" s="1">
        <v>635</v>
      </c>
      <c r="B235" s="1" t="str">
        <f>"220001"</f>
        <v>220001</v>
      </c>
      <c r="C235" s="1" t="s">
        <v>132</v>
      </c>
      <c r="D235" s="1" t="s">
        <v>8</v>
      </c>
      <c r="E235" s="1">
        <v>4</v>
      </c>
    </row>
    <row r="236" spans="1:5" x14ac:dyDescent="0.25">
      <c r="A236" s="1">
        <v>635</v>
      </c>
      <c r="B236" s="1" t="str">
        <f>"300874"</f>
        <v>300874</v>
      </c>
      <c r="C236" s="1" t="s">
        <v>90</v>
      </c>
      <c r="D236" s="1" t="s">
        <v>8</v>
      </c>
      <c r="E236" s="1">
        <v>2</v>
      </c>
    </row>
    <row r="237" spans="1:5" x14ac:dyDescent="0.25">
      <c r="A237" s="1">
        <v>635</v>
      </c>
      <c r="B237" s="1" t="str">
        <f>"183268"</f>
        <v>183268</v>
      </c>
      <c r="C237" s="1" t="s">
        <v>50</v>
      </c>
      <c r="D237" s="1" t="s">
        <v>8</v>
      </c>
      <c r="E237" s="1">
        <v>1</v>
      </c>
    </row>
    <row r="238" spans="1:5" x14ac:dyDescent="0.25">
      <c r="A238" s="1">
        <v>635</v>
      </c>
      <c r="B238" s="1" t="str">
        <f>"195521"</f>
        <v>195521</v>
      </c>
      <c r="C238" s="1" t="s">
        <v>89</v>
      </c>
      <c r="D238" s="1" t="s">
        <v>8</v>
      </c>
      <c r="E238" s="1">
        <v>2</v>
      </c>
    </row>
    <row r="239" spans="1:5" x14ac:dyDescent="0.25">
      <c r="A239" s="1">
        <v>635</v>
      </c>
      <c r="B239" s="1" t="str">
        <f>"222094"</f>
        <v>222094</v>
      </c>
      <c r="C239" s="1" t="s">
        <v>106</v>
      </c>
      <c r="D239" s="1" t="s">
        <v>8</v>
      </c>
      <c r="E239" s="1">
        <v>3</v>
      </c>
    </row>
    <row r="240" spans="1:5" x14ac:dyDescent="0.25">
      <c r="A240" s="1">
        <v>635</v>
      </c>
      <c r="B240" s="1" t="str">
        <f>"324936"</f>
        <v>324936</v>
      </c>
      <c r="C240" s="1" t="s">
        <v>81</v>
      </c>
      <c r="D240" s="1" t="s">
        <v>8</v>
      </c>
      <c r="E240" s="1">
        <v>2</v>
      </c>
    </row>
    <row r="241" spans="1:5" x14ac:dyDescent="0.25">
      <c r="A241" s="1">
        <v>635</v>
      </c>
      <c r="B241" s="1" t="str">
        <f>"313825"</f>
        <v>313825</v>
      </c>
      <c r="C241" s="1" t="s">
        <v>87</v>
      </c>
      <c r="D241" s="1" t="s">
        <v>8</v>
      </c>
      <c r="E241" s="1">
        <v>2</v>
      </c>
    </row>
    <row r="242" spans="1:5" x14ac:dyDescent="0.25">
      <c r="A242" s="1">
        <v>635</v>
      </c>
      <c r="B242" s="1" t="str">
        <f>"131601"</f>
        <v>131601</v>
      </c>
      <c r="C242" s="1" t="s">
        <v>10</v>
      </c>
      <c r="D242" s="1" t="s">
        <v>8</v>
      </c>
      <c r="E242" s="1">
        <v>1</v>
      </c>
    </row>
  </sheetData>
  <sortState xmlns:xlrd2="http://schemas.microsoft.com/office/spreadsheetml/2017/richdata2" ref="A2:E242">
    <sortCondition ref="C1:C24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Della Libera</dc:creator>
  <cp:lastModifiedBy>Ivan Della Libera</cp:lastModifiedBy>
  <dcterms:created xsi:type="dcterms:W3CDTF">2020-12-14T19:15:27Z</dcterms:created>
  <dcterms:modified xsi:type="dcterms:W3CDTF">2021-02-23T17:12:28Z</dcterms:modified>
</cp:coreProperties>
</file>